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/>
  <mc:AlternateContent xmlns:mc="http://schemas.openxmlformats.org/markup-compatibility/2006">
    <mc:Choice Requires="x15">
      <x15ac:absPath xmlns:x15ac="http://schemas.microsoft.com/office/spreadsheetml/2010/11/ac" url="D:\CloudStation\A_PROJEKTY_2020\ledeč cestáři\export\"/>
    </mc:Choice>
  </mc:AlternateContent>
  <xr:revisionPtr revIDLastSave="0" documentId="13_ncr:1_{D47B151A-A78B-4595-BCE5-D0A20482A045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Rekapitulace stavby" sheetId="1" r:id="rId1"/>
    <sheet name="DZS 01.01 - rozpočet" sheetId="2" r:id="rId2"/>
  </sheets>
  <definedNames>
    <definedName name="_xlnm._FilterDatabase" localSheetId="1" hidden="1">'DZS 01.01 - rozpočet'!$C$124:$K$263</definedName>
    <definedName name="_xlnm.Print_Titles" localSheetId="1">'DZS 01.01 - rozpočet'!$124:$124</definedName>
    <definedName name="_xlnm.Print_Titles" localSheetId="0">'Rekapitulace stavby'!$92:$92</definedName>
    <definedName name="_xlnm.Print_Area" localSheetId="1">'DZS 01.01 - rozpočet'!$C$4:$J$39,'DZS 01.01 - rozpočet'!$C$50:$J$76,'DZS 01.01 - rozpočet'!$C$82:$J$106,'DZS 01.01 - rozpočet'!$C$112:$K$263</definedName>
    <definedName name="_xlnm.Print_Area" localSheetId="0">'Rekapitulace stavby'!$D$4:$AO$76,'Rekapitulace stavby'!$C$82:$AQ$96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62" i="2"/>
  <c r="BH262" i="2"/>
  <c r="BG262" i="2"/>
  <c r="BF262" i="2"/>
  <c r="T262" i="2"/>
  <c r="T261" i="2"/>
  <c r="T260" i="2" s="1"/>
  <c r="R262" i="2"/>
  <c r="R261" i="2"/>
  <c r="R260" i="2" s="1"/>
  <c r="P262" i="2"/>
  <c r="P261" i="2" s="1"/>
  <c r="P260" i="2" s="1"/>
  <c r="BK262" i="2"/>
  <c r="BK261" i="2" s="1"/>
  <c r="J262" i="2"/>
  <c r="BE262" i="2"/>
  <c r="BI254" i="2"/>
  <c r="BH254" i="2"/>
  <c r="BG254" i="2"/>
  <c r="BF254" i="2"/>
  <c r="T254" i="2"/>
  <c r="T253" i="2" s="1"/>
  <c r="R254" i="2"/>
  <c r="R253" i="2" s="1"/>
  <c r="P254" i="2"/>
  <c r="P253" i="2"/>
  <c r="BK254" i="2"/>
  <c r="BK253" i="2"/>
  <c r="J253" i="2" s="1"/>
  <c r="J103" i="2" s="1"/>
  <c r="J254" i="2"/>
  <c r="BE254" i="2" s="1"/>
  <c r="BI249" i="2"/>
  <c r="BH249" i="2"/>
  <c r="BG249" i="2"/>
  <c r="BF249" i="2"/>
  <c r="T249" i="2"/>
  <c r="R249" i="2"/>
  <c r="P249" i="2"/>
  <c r="BK249" i="2"/>
  <c r="J249" i="2"/>
  <c r="BE249" i="2" s="1"/>
  <c r="BI247" i="2"/>
  <c r="BH247" i="2"/>
  <c r="BG247" i="2"/>
  <c r="BF247" i="2"/>
  <c r="T247" i="2"/>
  <c r="R247" i="2"/>
  <c r="P247" i="2"/>
  <c r="BK247" i="2"/>
  <c r="J247" i="2"/>
  <c r="BE247" i="2"/>
  <c r="BI245" i="2"/>
  <c r="BH245" i="2"/>
  <c r="BG245" i="2"/>
  <c r="BF245" i="2"/>
  <c r="T245" i="2"/>
  <c r="R245" i="2"/>
  <c r="P245" i="2"/>
  <c r="BK245" i="2"/>
  <c r="J245" i="2"/>
  <c r="BE245" i="2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T217" i="2" s="1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 s="1"/>
  <c r="BI225" i="2"/>
  <c r="BH225" i="2"/>
  <c r="BG225" i="2"/>
  <c r="BF225" i="2"/>
  <c r="T225" i="2"/>
  <c r="R225" i="2"/>
  <c r="P225" i="2"/>
  <c r="BK225" i="2"/>
  <c r="J225" i="2"/>
  <c r="BE225" i="2" s="1"/>
  <c r="BI223" i="2"/>
  <c r="BH223" i="2"/>
  <c r="BG223" i="2"/>
  <c r="BF223" i="2"/>
  <c r="T223" i="2"/>
  <c r="R223" i="2"/>
  <c r="P223" i="2"/>
  <c r="BK223" i="2"/>
  <c r="BK217" i="2" s="1"/>
  <c r="J217" i="2" s="1"/>
  <c r="J102" i="2" s="1"/>
  <c r="J223" i="2"/>
  <c r="BE223" i="2"/>
  <c r="BI218" i="2"/>
  <c r="BH218" i="2"/>
  <c r="BG218" i="2"/>
  <c r="BF218" i="2"/>
  <c r="T218" i="2"/>
  <c r="R218" i="2"/>
  <c r="R217" i="2"/>
  <c r="P218" i="2"/>
  <c r="P217" i="2"/>
  <c r="BK218" i="2"/>
  <c r="J218" i="2"/>
  <c r="BE218" i="2" s="1"/>
  <c r="BI215" i="2"/>
  <c r="BH215" i="2"/>
  <c r="BG215" i="2"/>
  <c r="BF215" i="2"/>
  <c r="T215" i="2"/>
  <c r="R215" i="2"/>
  <c r="P215" i="2"/>
  <c r="BK215" i="2"/>
  <c r="J215" i="2"/>
  <c r="BE215" i="2" s="1"/>
  <c r="BI210" i="2"/>
  <c r="BH210" i="2"/>
  <c r="BG210" i="2"/>
  <c r="BF210" i="2"/>
  <c r="T210" i="2"/>
  <c r="R210" i="2"/>
  <c r="P210" i="2"/>
  <c r="BK210" i="2"/>
  <c r="J210" i="2"/>
  <c r="BE210" i="2" s="1"/>
  <c r="BI205" i="2"/>
  <c r="BH205" i="2"/>
  <c r="BG205" i="2"/>
  <c r="BF205" i="2"/>
  <c r="T205" i="2"/>
  <c r="R205" i="2"/>
  <c r="P205" i="2"/>
  <c r="BK205" i="2"/>
  <c r="J205" i="2"/>
  <c r="BE205" i="2" s="1"/>
  <c r="BI200" i="2"/>
  <c r="BH200" i="2"/>
  <c r="BG200" i="2"/>
  <c r="BF200" i="2"/>
  <c r="T200" i="2"/>
  <c r="R200" i="2"/>
  <c r="P200" i="2"/>
  <c r="BK200" i="2"/>
  <c r="J200" i="2"/>
  <c r="BE200" i="2"/>
  <c r="BI194" i="2"/>
  <c r="BH194" i="2"/>
  <c r="BG194" i="2"/>
  <c r="BF194" i="2"/>
  <c r="T194" i="2"/>
  <c r="R194" i="2"/>
  <c r="P194" i="2"/>
  <c r="BK194" i="2"/>
  <c r="J194" i="2"/>
  <c r="BE194" i="2"/>
  <c r="BI188" i="2"/>
  <c r="BH188" i="2"/>
  <c r="BG188" i="2"/>
  <c r="BF188" i="2"/>
  <c r="T188" i="2"/>
  <c r="R188" i="2"/>
  <c r="P188" i="2"/>
  <c r="BK188" i="2"/>
  <c r="J188" i="2"/>
  <c r="BE188" i="2"/>
  <c r="BI178" i="2"/>
  <c r="BH178" i="2"/>
  <c r="BG178" i="2"/>
  <c r="BF178" i="2"/>
  <c r="T178" i="2"/>
  <c r="T175" i="2" s="1"/>
  <c r="R178" i="2"/>
  <c r="P178" i="2"/>
  <c r="BK178" i="2"/>
  <c r="J178" i="2"/>
  <c r="BE178" i="2" s="1"/>
  <c r="BI176" i="2"/>
  <c r="BH176" i="2"/>
  <c r="BG176" i="2"/>
  <c r="BF176" i="2"/>
  <c r="T176" i="2"/>
  <c r="R176" i="2"/>
  <c r="R175" i="2" s="1"/>
  <c r="P176" i="2"/>
  <c r="P175" i="2" s="1"/>
  <c r="BK176" i="2"/>
  <c r="BK175" i="2" s="1"/>
  <c r="J175" i="2" s="1"/>
  <c r="J101" i="2" s="1"/>
  <c r="J176" i="2"/>
  <c r="BE176" i="2" s="1"/>
  <c r="BI173" i="2"/>
  <c r="BH173" i="2"/>
  <c r="BG173" i="2"/>
  <c r="BF173" i="2"/>
  <c r="T173" i="2"/>
  <c r="R173" i="2"/>
  <c r="P173" i="2"/>
  <c r="BK173" i="2"/>
  <c r="J173" i="2"/>
  <c r="BE173" i="2"/>
  <c r="BI171" i="2"/>
  <c r="BH171" i="2"/>
  <c r="BG171" i="2"/>
  <c r="BF171" i="2"/>
  <c r="T171" i="2"/>
  <c r="R171" i="2"/>
  <c r="P171" i="2"/>
  <c r="BK171" i="2"/>
  <c r="J171" i="2"/>
  <c r="BE171" i="2"/>
  <c r="BI164" i="2"/>
  <c r="BH164" i="2"/>
  <c r="BG164" i="2"/>
  <c r="BF164" i="2"/>
  <c r="T164" i="2"/>
  <c r="R164" i="2"/>
  <c r="P164" i="2"/>
  <c r="BK164" i="2"/>
  <c r="J164" i="2"/>
  <c r="BE164" i="2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T156" i="2"/>
  <c r="R156" i="2"/>
  <c r="P156" i="2"/>
  <c r="BK156" i="2"/>
  <c r="J156" i="2"/>
  <c r="BE156" i="2" s="1"/>
  <c r="BI154" i="2"/>
  <c r="BH154" i="2"/>
  <c r="BG154" i="2"/>
  <c r="BF154" i="2"/>
  <c r="T154" i="2"/>
  <c r="R154" i="2"/>
  <c r="P154" i="2"/>
  <c r="BK154" i="2"/>
  <c r="J154" i="2"/>
  <c r="BE154" i="2"/>
  <c r="BI149" i="2"/>
  <c r="F37" i="2" s="1"/>
  <c r="BD95" i="1" s="1"/>
  <c r="BD94" i="1" s="1"/>
  <c r="W33" i="1" s="1"/>
  <c r="BH149" i="2"/>
  <c r="BG149" i="2"/>
  <c r="BF149" i="2"/>
  <c r="T149" i="2"/>
  <c r="R149" i="2"/>
  <c r="P149" i="2"/>
  <c r="BK149" i="2"/>
  <c r="J149" i="2"/>
  <c r="BE149" i="2"/>
  <c r="BI145" i="2"/>
  <c r="BH145" i="2"/>
  <c r="BG145" i="2"/>
  <c r="BF145" i="2"/>
  <c r="T145" i="2"/>
  <c r="R145" i="2"/>
  <c r="P145" i="2"/>
  <c r="P134" i="2" s="1"/>
  <c r="P133" i="2" s="1"/>
  <c r="BK145" i="2"/>
  <c r="J145" i="2"/>
  <c r="BE145" i="2"/>
  <c r="BI141" i="2"/>
  <c r="BH141" i="2"/>
  <c r="BG141" i="2"/>
  <c r="BF141" i="2"/>
  <c r="T141" i="2"/>
  <c r="T134" i="2" s="1"/>
  <c r="R141" i="2"/>
  <c r="P141" i="2"/>
  <c r="BK141" i="2"/>
  <c r="J141" i="2"/>
  <c r="BE141" i="2"/>
  <c r="BI135" i="2"/>
  <c r="BH135" i="2"/>
  <c r="BG135" i="2"/>
  <c r="BF135" i="2"/>
  <c r="T135" i="2"/>
  <c r="R135" i="2"/>
  <c r="P135" i="2"/>
  <c r="BK135" i="2"/>
  <c r="J135" i="2"/>
  <c r="BE135" i="2"/>
  <c r="BI130" i="2"/>
  <c r="BH130" i="2"/>
  <c r="BG130" i="2"/>
  <c r="BF130" i="2"/>
  <c r="T130" i="2"/>
  <c r="R130" i="2"/>
  <c r="P130" i="2"/>
  <c r="BK130" i="2"/>
  <c r="J130" i="2"/>
  <c r="BE130" i="2" s="1"/>
  <c r="BI128" i="2"/>
  <c r="BH128" i="2"/>
  <c r="BG128" i="2"/>
  <c r="F35" i="2" s="1"/>
  <c r="BB95" i="1" s="1"/>
  <c r="BB94" i="1" s="1"/>
  <c r="BF128" i="2"/>
  <c r="J34" i="2" s="1"/>
  <c r="AW95" i="1" s="1"/>
  <c r="T128" i="2"/>
  <c r="T127" i="2"/>
  <c r="T126" i="2" s="1"/>
  <c r="R128" i="2"/>
  <c r="R127" i="2" s="1"/>
  <c r="R126" i="2" s="1"/>
  <c r="P128" i="2"/>
  <c r="P127" i="2" s="1"/>
  <c r="P126" i="2" s="1"/>
  <c r="BK128" i="2"/>
  <c r="BK127" i="2" s="1"/>
  <c r="J128" i="2"/>
  <c r="BE128" i="2" s="1"/>
  <c r="J122" i="2"/>
  <c r="J121" i="2"/>
  <c r="F119" i="2"/>
  <c r="E117" i="2"/>
  <c r="J92" i="2"/>
  <c r="J91" i="2"/>
  <c r="F89" i="2"/>
  <c r="E87" i="2"/>
  <c r="J18" i="2"/>
  <c r="E18" i="2"/>
  <c r="F92" i="2" s="1"/>
  <c r="J17" i="2"/>
  <c r="J15" i="2"/>
  <c r="E15" i="2"/>
  <c r="F91" i="2" s="1"/>
  <c r="F121" i="2"/>
  <c r="J14" i="2"/>
  <c r="J12" i="2"/>
  <c r="J89" i="2" s="1"/>
  <c r="E7" i="2"/>
  <c r="E85" i="2" s="1"/>
  <c r="AS94" i="1"/>
  <c r="L90" i="1"/>
  <c r="AM90" i="1"/>
  <c r="AM89" i="1"/>
  <c r="L89" i="1"/>
  <c r="AM87" i="1"/>
  <c r="L87" i="1"/>
  <c r="L85" i="1"/>
  <c r="L84" i="1"/>
  <c r="T133" i="2" l="1"/>
  <c r="F36" i="2"/>
  <c r="BC95" i="1" s="1"/>
  <c r="BC94" i="1" s="1"/>
  <c r="BK134" i="2"/>
  <c r="J134" i="2" s="1"/>
  <c r="J100" i="2" s="1"/>
  <c r="R134" i="2"/>
  <c r="R133" i="2" s="1"/>
  <c r="T125" i="2"/>
  <c r="J119" i="2"/>
  <c r="W32" i="1"/>
  <c r="AY94" i="1"/>
  <c r="J127" i="2"/>
  <c r="J98" i="2" s="1"/>
  <c r="BK126" i="2"/>
  <c r="AX94" i="1"/>
  <c r="W31" i="1"/>
  <c r="J261" i="2"/>
  <c r="J105" i="2" s="1"/>
  <c r="BK260" i="2"/>
  <c r="J260" i="2" s="1"/>
  <c r="J104" i="2" s="1"/>
  <c r="P125" i="2"/>
  <c r="AU95" i="1" s="1"/>
  <c r="AU94" i="1" s="1"/>
  <c r="F33" i="2"/>
  <c r="AZ95" i="1" s="1"/>
  <c r="AZ94" i="1" s="1"/>
  <c r="J33" i="2"/>
  <c r="AV95" i="1" s="1"/>
  <c r="AT95" i="1" s="1"/>
  <c r="R125" i="2"/>
  <c r="E115" i="2"/>
  <c r="F122" i="2"/>
  <c r="F34" i="2"/>
  <c r="BA95" i="1" s="1"/>
  <c r="BA94" i="1" s="1"/>
  <c r="BK133" i="2" l="1"/>
  <c r="J133" i="2" s="1"/>
  <c r="J99" i="2" s="1"/>
  <c r="W29" i="1"/>
  <c r="AV94" i="1"/>
  <c r="J126" i="2"/>
  <c r="J97" i="2" s="1"/>
  <c r="W30" i="1"/>
  <c r="AW94" i="1"/>
  <c r="AK30" i="1" s="1"/>
  <c r="BK125" i="2" l="1"/>
  <c r="J125" i="2" s="1"/>
  <c r="J96" i="2" s="1"/>
  <c r="AK29" i="1"/>
  <c r="AT94" i="1"/>
  <c r="J30" i="2" l="1"/>
  <c r="J39" i="2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<sst xmlns="http://schemas.openxmlformats.org/spreadsheetml/2006/main" count="1491" uniqueCount="349">
  <si>
    <t>Export Komplet</t>
  </si>
  <si>
    <t/>
  </si>
  <si>
    <t>2.0</t>
  </si>
  <si>
    <t>False</t>
  </si>
  <si>
    <t>{cd2b7ea5-51ef-4db6-8859-d2ba9003dd6d}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</si>
  <si>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</si>
  <si>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</si>
  <si>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</si>
  <si>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</si>
  <si>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</si>
  <si>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</si>
  <si>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</si>
  <si>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</si>
  <si>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</si>
  <si>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0597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</si>
  <si>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</si>
  <si>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</si>
  <si>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</si>
  <si>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</si>
  <si>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</si>
  <si>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</si>
  <si>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</si>
  <si>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7. 7. 2020</t>
  </si>
  <si>
    <t>Zadavatel:</t>
  </si>
  <si>
    <t>IČ:</t>
  </si>
  <si>
    <t>DIČ:</t>
  </si>
  <si>
    <t>Uchazeč:</t>
  </si>
  <si>
    <t>Vyplň údaj</t>
  </si>
  <si>
    <t>Projektant:</t>
  </si>
  <si>
    <t>06839690</t>
  </si>
  <si>
    <t>Ating, s.r.o.</t>
  </si>
  <si>
    <t>CZ06839690</t>
  </si>
  <si>
    <t>True</t>
  </si>
  <si>
    <t>Zpracovatel:</t>
  </si>
  <si>
    <t>01553861</t>
  </si>
  <si>
    <t>Toman projekt - Jan Toman, tomanprojekt.cz</t>
  </si>
  <si>
    <t>Poznámka:</t>
  </si>
  <si>
    <t>- Rozpočet byl vypracován v podrobnosti dokumentace k zadání stavby,_x000D_
- Konkrétní výrobky a obchodní značky jsou uvedeny jako příklad kvalitativního a parametrového standardu,_x000D_
- Veškeré položky na přípomoce atd. jsou zahrnuty v jednotlivých jednotkových cenách,_x000D_
- Součásti prací jsou veškeré zkoušky, potřebná měření, inspekce, uvedení zařízení do provozu, zaškolení obsluhy a revize,_x000D_
- Součástí dodávky je zpracování veškeré dílenské dokumentace,_x000D_
- V rozsahu prací zhotovitele jsou rovněž jakékoliv prvky, zařízení, práce a pomocné materiály, neuvedené v tomto soupisu výkonů, které jsou ale nezbytně nutné k dodání, instalaci, dokončení a provozování díla v souladu se zákony a předpisy platnými v ČR, a které dodavatel vzhledem ke své odbornosti a znalosti mohl a měl předpokládat,_x000D_
- V rozsahu prací zhotovitele jsou rovněž drobné stavební úpravy na stavebních konstrukcích pro potrubí a strojní zařízení (prostupy, základy, chráničky). Protipožární utěsnění prostupů požárními stěnami. Pomocné zednické práce,_x000D_
- Ceny jsou konečné, obsahují veškeré náklady potřebné pro kompletní dokončení a předání funkčního díla – dodávku, montáž, kotevní a spojovací prostředky, zapojení, oživení, zprovoznění, odzkoušení a vyregulování dodaného zařízení. Součástí dodávky je též kompletní výrobní příprava, tj. zhotovení dodavatelské dokumentace, projednání a odsouhlasení dodavatelské dokumentace s autorem projektu a investorem, účast na kontrolních dnech stavby, koordinace speciálních profesí se stavební částí, ověření rozměrů na stavbě. Součástí dodávky jsou dokumentace a doklady dodaného díla dokumentaci, tj. výchozí revize, měření a odzkoušení, prohlášení o shodě, záruční listy, návody a manuály, zaškolení obsluhy, certifikace zdravotní nezávadnosti a bezpečnosti, certifikace požární odolnosti konstrukcí. Dodávka obsahuje veškerou dopravu, přesuny hmot, vybalení, rozmístění a instalaci prvků, odvoz a likvidaci suti, odpadu, likvidaci obalů, závěrečný čistý úklid. Cena obsahuje dále náklady na výrobu, odzkoušení a odsouhlasení prototypů atypických výrobků, odzkoušení vzorů na místě. Vzorky, prototypy a zkoušky budou provedeny v rozsahu, počtu verzí a čase potřebném k jejich úplnému protokolárnímu odsouhlasení. Vzorování a výroba prototypů bude provedena před zadáním do výroby. Zadání do výroby bude provedeno po protokolárním odsouhlasení dodavatelské dokumentace, prototypů a vzorků ze strany autorů návrhu a investora. Místo plnění: Ledeč n. S. parc. č. st. 653/3.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</si>
  <si>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</si>
  <si>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</si>
  <si>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</si>
  <si>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</si>
  <si>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</si>
  <si>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</si>
  <si>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</si>
  <si>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</si>
  <si>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</si>
  <si>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</si>
  <si>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</si>
  <si>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</si>
  <si>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</si>
  <si>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</si>
  <si>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</si>
  <si>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</si>
  <si>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</si>
  <si>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</si>
  <si>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</si>
  <si>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</si>
  <si>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</si>
  <si>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</si>
  <si>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</si>
  <si>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</si>
  <si>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</si>
  <si>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</si>
  <si>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</si>
  <si>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</si>
  <si>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</si>
  <si>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</si>
  <si>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</si>
  <si>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</si>
  <si>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</si>
  <si>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</si>
  <si>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</si>
  <si>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</si>
  <si>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</si>
  <si>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</si>
  <si>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</si>
  <si>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</si>
  <si>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</si>
  <si>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</si>
  <si>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</si>
  <si>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</si>
  <si>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</si>
  <si>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DZS 01.01</t>
  </si>
  <si>
    <t>rozpočet</t>
  </si>
  <si>
    <t>STA</t>
  </si>
  <si>
    <t>1</t>
  </si>
  <si>
    <t>{a6792876-4c36-42a3-b9c9-5cf59588b230}</t>
  </si>
  <si>
    <t>2</t>
  </si>
  <si>
    <t>KRYCÍ LIST SOUPISU PRACÍ</t>
  </si>
  <si>
    <t>Objekt:</t>
  </si>
  <si>
    <t>DZS 01.01 - rozpočet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</si>
  <si>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</si>
  <si>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</si>
  <si>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</si>
  <si>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</si>
  <si>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</si>
  <si>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</si>
  <si>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</si>
  <si>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</si>
  <si>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762 - Konstrukce tesařské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</si>
  <si>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</si>
  <si>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</si>
  <si>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</si>
  <si>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VRN - Vedlejší rozpočtové náklady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</si>
  <si>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</si>
  <si>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</si>
  <si>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</si>
  <si>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</si>
  <si>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</si>
  <si>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</si>
  <si>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</si>
  <si>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</si>
  <si>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</si>
  <si>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</si>
  <si>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</si>
  <si>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</si>
  <si>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</si>
  <si>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</si>
  <si>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</si>
  <si>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</si>
  <si>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</si>
  <si>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</si>
  <si>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</si>
  <si>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</si>
  <si>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946112118</t>
  </si>
  <si>
    <t>Montáž pojízdných věží trubkových/dílcových š do 1,6 m dl do 3,2 m v do 8,6 m</t>
  </si>
  <si>
    <t>kus</t>
  </si>
  <si>
    <t>CS ÚRS 2019 01</t>
  </si>
  <si>
    <t>4</t>
  </si>
  <si>
    <t>-1013918510</t>
  </si>
  <si>
    <t>PP</t>
  </si>
  <si>
    <t>Montáž pojízdných věží trubkových nebo dílcových  s maximálním zatížením podlahy do 200 kg/m2 šířky přes 0,9 do 1,6 m, délky do 3,2 m, výšky přes 7,6 m do 8,6 m</t>
  </si>
  <si>
    <t>946112218</t>
  </si>
  <si>
    <t>Příplatek k pojízdným věžím š do 1,6 m dl do 3,2 m v do 8,6 m za první a ZKD den použití</t>
  </si>
  <si>
    <t>-1715250685</t>
  </si>
  <si>
    <t>Montáž pojízdných věží trubkových nebo dílcových  s maximálním zatížením podlahy do 200 kg/m2 Příplatek za první a každý další den použití pojízdného lešení k ceně -2118</t>
  </si>
  <si>
    <t>VV</t>
  </si>
  <si>
    <t>2*29 'Přepočtené koeficientem množství</t>
  </si>
  <si>
    <t>PSV</t>
  </si>
  <si>
    <t>Práce a dodávky PSV</t>
  </si>
  <si>
    <t>762</t>
  </si>
  <si>
    <t>Konstrukce tesařské</t>
  </si>
  <si>
    <t>3</t>
  </si>
  <si>
    <t>762081410</t>
  </si>
  <si>
    <t>Vícestranné hoblování hraněného řeziva na staveništi</t>
  </si>
  <si>
    <t>m2</t>
  </si>
  <si>
    <t>16</t>
  </si>
  <si>
    <t>-609991320</t>
  </si>
  <si>
    <t>Práce společné pro tesařské konstrukce  hoblování hraněného řeziva zabudovaného do konstrukce vícestranné hranoly</t>
  </si>
  <si>
    <t>"obvodový rám: " ((5,25*2,0)+(4,9*2,0))*0,2*4,0</t>
  </si>
  <si>
    <t>"vnitřní příčle: " (4,9*2,0)*0,2*4,0</t>
  </si>
  <si>
    <t>"diagonální ztužidla: " (4,8*3,0)*0,2*4,0</t>
  </si>
  <si>
    <t>Součet</t>
  </si>
  <si>
    <t>762081510</t>
  </si>
  <si>
    <t>Plošné hoblování hraněného řeziva na staveništi</t>
  </si>
  <si>
    <t>-487903751</t>
  </si>
  <si>
    <t>Práce společné pro tesařské konstrukce  hoblování hraněného řeziva zabudovaného do konstrukce plošné prkna, fošny</t>
  </si>
  <si>
    <t>"záklop vrat: " (4,9*5,25)*8,0</t>
  </si>
  <si>
    <t>5</t>
  </si>
  <si>
    <t>762134122.a</t>
  </si>
  <si>
    <t>Montáž bednění stěn z hoblovaných fošen na sraz</t>
  </si>
  <si>
    <t>-1499974570</t>
  </si>
  <si>
    <t>Montáž bednění stěn  z hoblovaných fošen na sraz tl. do 60 mm</t>
  </si>
  <si>
    <t>"záklop vrat: " (4,9*5,25*2,0)*2,0</t>
  </si>
  <si>
    <t>6</t>
  </si>
  <si>
    <t>M</t>
  </si>
  <si>
    <t>60511130</t>
  </si>
  <si>
    <t>řezivo stavební fošny prismované středové š 160-220mm dl 2-5m</t>
  </si>
  <si>
    <t>m3</t>
  </si>
  <si>
    <t>32</t>
  </si>
  <si>
    <t>240598520</t>
  </si>
  <si>
    <t>"záklop vrat: " (4,9*5,25*2,0)*2,0*0,05</t>
  </si>
  <si>
    <t>5,145*1,1 'Přepočtené koeficientem množství</t>
  </si>
  <si>
    <t>7</t>
  </si>
  <si>
    <t>762195000</t>
  </si>
  <si>
    <t>Spojovací prostředky pro montáž stěn, příček, bednění stěn</t>
  </si>
  <si>
    <t>277778671</t>
  </si>
  <si>
    <t>Spojovací prostředky stěn a příček  hřebíky, svory, fixační prkna</t>
  </si>
  <si>
    <t>8</t>
  </si>
  <si>
    <t>762633120.a</t>
  </si>
  <si>
    <t>Osazení vrat tesařských posuvných</t>
  </si>
  <si>
    <t>kpl</t>
  </si>
  <si>
    <t>1176338127</t>
  </si>
  <si>
    <t>Osazení vrat tesařských  posuvných</t>
  </si>
  <si>
    <t>762713240</t>
  </si>
  <si>
    <t>Montáž prostorové vázané kce s ocelovými spojkami z hraněného řeziva průřezové plochy do 450 cm2</t>
  </si>
  <si>
    <t>m</t>
  </si>
  <si>
    <t>-618743742</t>
  </si>
  <si>
    <t>Montáž prostorových vázaných konstrukcí z řeziva hraněného nebo polohraněného  s použitím ocelových spojek (spojky ve specifikaci), průřezové plochy přes 288 do 450 cm2</t>
  </si>
  <si>
    <t>"obvodový rám: " (5,25*2,0)+(4,9*2,0)</t>
  </si>
  <si>
    <t>"vnitřní příčle: " (4,9*2,0)</t>
  </si>
  <si>
    <t>"diagonální ztužidla: " (4,8*3,0)</t>
  </si>
  <si>
    <t>10</t>
  </si>
  <si>
    <t>60512140</t>
  </si>
  <si>
    <t>hranol stavební řezivo průřezu do 450cm2 do dl 6m</t>
  </si>
  <si>
    <t>1506481705</t>
  </si>
  <si>
    <t>"obvodový rám: " ((5,25*2,0)+(4,9*2,0))*0,2*0,2</t>
  </si>
  <si>
    <t>"vnitřní příčle: " (4,9*2,0)*0,2*0,2</t>
  </si>
  <si>
    <t>"diagonální ztužidla: " (4,8*3,0)*0,2*0,2</t>
  </si>
  <si>
    <t>1,78*1,15 'Přepočtené koeficientem množství</t>
  </si>
  <si>
    <t>11</t>
  </si>
  <si>
    <t>762795000</t>
  </si>
  <si>
    <t>Spojovací prostředky pro montáž prostorových vázaných kcí</t>
  </si>
  <si>
    <t>665011441</t>
  </si>
  <si>
    <t>Spojovací prostředky prostorových vázaných konstrukcí  hřebíky, svory, fixační prkna</t>
  </si>
  <si>
    <t>12</t>
  </si>
  <si>
    <t>998762202</t>
  </si>
  <si>
    <t>Přesun hmot procentní pro kce tesařské v objektech v do 12 m</t>
  </si>
  <si>
    <t>%</t>
  </si>
  <si>
    <t>611305159</t>
  </si>
  <si>
    <t>Přesun hmot pro konstrukce tesařské  stanovený procentní sazbou (%) z ceny vodorovná dopravní vzdálenost do 50 m v objektech výšky přes 6 do 12 m</t>
  </si>
  <si>
    <t>767</t>
  </si>
  <si>
    <t>Konstrukce zámečnické</t>
  </si>
  <si>
    <t>13</t>
  </si>
  <si>
    <t>767/001</t>
  </si>
  <si>
    <t>Kování vrata</t>
  </si>
  <si>
    <t>1705112710</t>
  </si>
  <si>
    <t>14</t>
  </si>
  <si>
    <t>767995113</t>
  </si>
  <si>
    <t>Montáž atypických zámečnických konstrukcí hmotnosti do 20 kg</t>
  </si>
  <si>
    <t>kg</t>
  </si>
  <si>
    <t>-1902425909</t>
  </si>
  <si>
    <t>Montáž ostatních atypických zámečnických konstrukcí  hmotnosti přes 10 do 20 kg</t>
  </si>
  <si>
    <t>"U 80: " (4,0*2,0)*1,5*8,64</t>
  </si>
  <si>
    <t>"pásovina 8/80 vodorvná na sloup: " (3,0)*0,08*0,4*62,8</t>
  </si>
  <si>
    <t>"pásovina 8/80 svislá - závěs: " (3,0+8,0)*0,08*0,7*62,8</t>
  </si>
  <si>
    <t>"U 180 vodorovné: " (1,0)*10,0*22,0</t>
  </si>
  <si>
    <t>"pásovina 4/60 - úchyt L profilů: " (2,0*11,0)*0,08*0,06*31,4</t>
  </si>
  <si>
    <t>"L 40/40/4: " (2,0)*10,0*2,42</t>
  </si>
  <si>
    <t>"pásovina tl. 4 mm - trojúhelník: " (8,0*2,0)*(0,03+0,05)*31,4</t>
  </si>
  <si>
    <t>13611214</t>
  </si>
  <si>
    <t>plech ocelový hladký jakost S 235 JR tl 4mm tabule</t>
  </si>
  <si>
    <t>t</t>
  </si>
  <si>
    <t>-572375503</t>
  </si>
  <si>
    <t>"pásovina 4/60 - úchyt L profilů: " (2,0*11,0)*0,08*0,06*(31,4/1000)</t>
  </si>
  <si>
    <t>"pásovina tl. 4 mm - trojúhelník: " (8,0*2,0)*(0,03+0,05)*(31,4/1000)</t>
  </si>
  <si>
    <t>0,043*1,15 'Přepočtené koeficientem množství</t>
  </si>
  <si>
    <t>13611228.a</t>
  </si>
  <si>
    <t>plech ocelový hladký jakost S 235 JR tl 8mm tabule</t>
  </si>
  <si>
    <t>-1923806274</t>
  </si>
  <si>
    <t>"pásovina 8/80 vodorvná na sloup: " (3,0)*0,08*0,4*(62,8/1000)</t>
  </si>
  <si>
    <t>"pásovina 8/80 svislá - závěs: " (3,0+8,0)*0,08*0,7*(62,8/1000)</t>
  </si>
  <si>
    <t>0,045*1,15 'Přepočtené koeficientem množství</t>
  </si>
  <si>
    <t>17</t>
  </si>
  <si>
    <t>13010414</t>
  </si>
  <si>
    <t>úhelník ocelový rovnostranný jakost 11 375 40x40x4mm</t>
  </si>
  <si>
    <t>-385850503</t>
  </si>
  <si>
    <t>"L 40/40/4: " (2,0)*10,0*(2,42/1000)</t>
  </si>
  <si>
    <t>0,048*1,1 'Přepočtené koeficientem množství</t>
  </si>
  <si>
    <t>18</t>
  </si>
  <si>
    <t>13010814</t>
  </si>
  <si>
    <t>ocel profilová UPN 80 jakost 11 375</t>
  </si>
  <si>
    <t>-1619669009</t>
  </si>
  <si>
    <t>"U 80: " (4,0*2,0)*1,5*(8,64/1000)</t>
  </si>
  <si>
    <t>0,104*1,1 'Přepočtené koeficientem množství</t>
  </si>
  <si>
    <t>19</t>
  </si>
  <si>
    <t>13010824</t>
  </si>
  <si>
    <t>ocel profilová UPN 180 jakost 11 375</t>
  </si>
  <si>
    <t>878106608</t>
  </si>
  <si>
    <t>"U 180 vodorovné: " (1,0)*10,0*(22,0/1000)</t>
  </si>
  <si>
    <t>0,22*1,1 'Přepočtené koeficientem množství</t>
  </si>
  <si>
    <t>20</t>
  </si>
  <si>
    <t>998767202</t>
  </si>
  <si>
    <t>Přesun hmot procentní pro zámečnické konstrukce v objektech v do 12 m</t>
  </si>
  <si>
    <t>-595771014</t>
  </si>
  <si>
    <t>Přesun hmot pro zámečnické konstrukce  stanovený procentní sazbou (%) z ceny vodorovná dopravní vzdálenost do 50 m v objektech výšky přes 6 do 12 m</t>
  </si>
  <si>
    <t>783</t>
  </si>
  <si>
    <t>Dokončovací práce - nátěry</t>
  </si>
  <si>
    <t>783201201</t>
  </si>
  <si>
    <t>Obroušení tesařských konstrukcí před provedením nátěru</t>
  </si>
  <si>
    <t>-1677895928</t>
  </si>
  <si>
    <t>Příprava podkladu tesařských konstrukcí před provedením nátěru broušení</t>
  </si>
  <si>
    <t>"hranol - plocha hoblování: " 35,6</t>
  </si>
  <si>
    <t>"fošna - plocha hoblování: " 205,8</t>
  </si>
  <si>
    <t>22</t>
  </si>
  <si>
    <t>783201401</t>
  </si>
  <si>
    <t>Ometení tesařských konstrukcí před provedením nátěru</t>
  </si>
  <si>
    <t>-1728982623</t>
  </si>
  <si>
    <t>Příprava podkladu tesařských konstrukcí před provedením nátěru ometení</t>
  </si>
  <si>
    <t>23</t>
  </si>
  <si>
    <t>783213021</t>
  </si>
  <si>
    <t>Napouštěcí dvojnásobný syntetický biodní nátěr tesařských prvků nezabudovaných do konstrukce</t>
  </si>
  <si>
    <t>-1867380303</t>
  </si>
  <si>
    <t>Napouštěcí nátěr tesařských prvků proti dřevokazným houbám, hmyzu a plísním nezabudovaných do konstrukce dvojnásobný syntetický</t>
  </si>
  <si>
    <t>24</t>
  </si>
  <si>
    <t>783214101</t>
  </si>
  <si>
    <t>Základní jednonásobný syntetický nátěr tesařských konstrukcí</t>
  </si>
  <si>
    <t>467924403</t>
  </si>
  <si>
    <t>Základní nátěr tesařských konstrukcí jednonásobný syntetický</t>
  </si>
  <si>
    <t>25</t>
  </si>
  <si>
    <t>783218111</t>
  </si>
  <si>
    <t>Lazurovací dvojnásobný syntetický nátěr tesařských konstrukcí</t>
  </si>
  <si>
    <t>-1966013464</t>
  </si>
  <si>
    <t>Lazurovací nátěr tesařských konstrukcí dvojnásobný syntetický</t>
  </si>
  <si>
    <t>26</t>
  </si>
  <si>
    <t>783301401</t>
  </si>
  <si>
    <t>Ometení zámečnických konstrukcí</t>
  </si>
  <si>
    <t>1632456452</t>
  </si>
  <si>
    <t>Příprava podkladu zámečnických konstrukcí před provedením nátěru ometení</t>
  </si>
  <si>
    <t>"tryskání: " 859,903</t>
  </si>
  <si>
    <t>Mezisoučet</t>
  </si>
  <si>
    <t>nové prvky</t>
  </si>
  <si>
    <t>"U 80: " (4,0*2,0)*1,5*0,312</t>
  </si>
  <si>
    <t>"pásovina 8/80 vodorvná na sloup: " (3,0)*0,08*0,4*2,0</t>
  </si>
  <si>
    <t>"pásovina 8/80 svislá - závěs: " (3,0+8,0)*0,08*0,7*2,0</t>
  </si>
  <si>
    <t>"U 180 vodorovné: " (1,0)*10,0*0,611</t>
  </si>
  <si>
    <t>"pásovina 4/60 - úchyt L profilů: " (2,0*11,0)*0,08*0,06*2,0</t>
  </si>
  <si>
    <t>"L 40/40/4: " (2,0)*10,0*(0,04*2,0+0,032*2,0)</t>
  </si>
  <si>
    <t>"pásovina tl. 4 mm - trojúhelník: " (8,0*2,0)*(0,03+0,05)*2,0</t>
  </si>
  <si>
    <t>27</t>
  </si>
  <si>
    <t>783314201</t>
  </si>
  <si>
    <t>Základní antikorozní jednonásobný syntetický standardní nátěr zámečnických konstrukcí</t>
  </si>
  <si>
    <t>-1971754477</t>
  </si>
  <si>
    <t>Základní antikorozní nátěr zámečnických konstrukcí jednonásobný syntetický standardní</t>
  </si>
  <si>
    <t>28</t>
  </si>
  <si>
    <t>783315101</t>
  </si>
  <si>
    <t>Mezinátěr jednonásobný syntetický standardní zámečnických konstrukcí</t>
  </si>
  <si>
    <t>-1689961302</t>
  </si>
  <si>
    <t>Mezinátěr zámečnických konstrukcí jednonásobný syntetický standardní</t>
  </si>
  <si>
    <t>29</t>
  </si>
  <si>
    <t>783317101</t>
  </si>
  <si>
    <t>Krycí jednonásobný syntetický standardní nátěr zámečnických konstrukcí</t>
  </si>
  <si>
    <t>-2102682762</t>
  </si>
  <si>
    <t>Krycí nátěr (email) zámečnických konstrukcí jednonásobný syntetický standardní</t>
  </si>
  <si>
    <t>P</t>
  </si>
  <si>
    <t>Poznámka k položce:_x000D_
Dvojnásobný nátěr, zohledněno výměrou.</t>
  </si>
  <si>
    <t>876,832*2 'Přepočtené koeficientem množství</t>
  </si>
  <si>
    <t>789</t>
  </si>
  <si>
    <t>Povrchové úpravy ocelových konstrukcí a technologických zařízení</t>
  </si>
  <si>
    <t>30</t>
  </si>
  <si>
    <t>789223132.a</t>
  </si>
  <si>
    <t>Provedení otryskání ocelových konstrukcí třídy III stupeň zarezavění C stupeň přípravy Sa 2 1/2</t>
  </si>
  <si>
    <t>2018860701</t>
  </si>
  <si>
    <t>Provedení otryskání povrchů ocelových konstrukcí suché abrazivní tryskání třídy III stupeň zrezivění C, stupeň přípravy Sa 2½</t>
  </si>
  <si>
    <t>Poznámka k položce:_x000D_
Včetně abraziva.</t>
  </si>
  <si>
    <t>"výměra stávajících  ocelových prvků z PD: " 818,955</t>
  </si>
  <si>
    <t>"rezerva / prořez: " 818,955*0,05</t>
  </si>
  <si>
    <t>VRN</t>
  </si>
  <si>
    <t>Vedlejší rozpočtové náklady</t>
  </si>
  <si>
    <t>VRN8</t>
  </si>
  <si>
    <t>Přesun stavebních kapacit</t>
  </si>
  <si>
    <t>31</t>
  </si>
  <si>
    <t>081002000</t>
  </si>
  <si>
    <t>Doprava vrat</t>
  </si>
  <si>
    <t>…</t>
  </si>
  <si>
    <t>1024</t>
  </si>
  <si>
    <t>1564367617</t>
  </si>
  <si>
    <t>Ledeč nad Sázavou, KSÚSV, Rekonstrukce skladu inertu cm 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</si>
</sst>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K7" sqref="K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ht="36.950000000000003" customHeight="1">
      <c r="AR2" s="226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37" t="s">
        <v>14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R5" s="20"/>
      <c r="BE5" s="244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38" t="s">
        <v>348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R6" s="20"/>
      <c r="BE6" s="245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45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45"/>
      <c r="BS8" s="17" t="s">
        <v>6</v>
      </c>
    </row>
    <row r="9" spans="1:74" ht="14.45" customHeight="1">
      <c r="B9" s="20"/>
      <c r="AR9" s="20"/>
      <c r="BE9" s="245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45"/>
      <c r="BS10" s="17" t="s">
        <v>6</v>
      </c>
    </row>
    <row r="11" spans="1:74" ht="18.399999999999999" customHeight="1">
      <c r="B11" s="20"/>
      <c r="E11" s="25" t="s">
        <v>20</v>
      </c>
      <c r="AK11" s="27" t="s">
        <v>25</v>
      </c>
      <c r="AN11" s="25" t="s">
        <v>1</v>
      </c>
      <c r="AR11" s="20"/>
      <c r="BE11" s="245"/>
      <c r="BS11" s="17" t="s">
        <v>6</v>
      </c>
    </row>
    <row r="12" spans="1:74" ht="6.95" customHeight="1">
      <c r="B12" s="20"/>
      <c r="AR12" s="20"/>
      <c r="BE12" s="245"/>
      <c r="BS12" s="17" t="s">
        <v>6</v>
      </c>
    </row>
    <row r="13" spans="1:74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245"/>
      <c r="BS13" s="17" t="s">
        <v>6</v>
      </c>
    </row>
    <row r="14" spans="1:74" ht="12.75">
      <c r="B14" s="20"/>
      <c r="E14" s="239" t="s">
        <v>27</v>
      </c>
      <c r="F14" s="240"/>
      <c r="G14" s="240"/>
      <c r="H14" s="240"/>
      <c r="I14" s="240"/>
      <c r="J14" s="240"/>
      <c r="K14" s="240"/>
      <c r="L14" s="240"/>
      <c r="M14" s="240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A14" s="240"/>
      <c r="AB14" s="240"/>
      <c r="AC14" s="240"/>
      <c r="AD14" s="240"/>
      <c r="AE14" s="240"/>
      <c r="AF14" s="240"/>
      <c r="AG14" s="240"/>
      <c r="AH14" s="240"/>
      <c r="AI14" s="240"/>
      <c r="AJ14" s="240"/>
      <c r="AK14" s="27" t="s">
        <v>25</v>
      </c>
      <c r="AN14" s="29" t="s">
        <v>27</v>
      </c>
      <c r="AR14" s="20"/>
      <c r="BE14" s="245"/>
      <c r="BS14" s="17" t="s">
        <v>6</v>
      </c>
    </row>
    <row r="15" spans="1:74" ht="6.95" customHeight="1">
      <c r="B15" s="20"/>
      <c r="AR15" s="20"/>
      <c r="BE15" s="245"/>
      <c r="BS15" s="17" t="s">
        <v>3</v>
      </c>
    </row>
    <row r="16" spans="1:74" ht="12" customHeight="1">
      <c r="B16" s="20"/>
      <c r="D16" s="27" t="s">
        <v>28</v>
      </c>
      <c r="AK16" s="27" t="s">
        <v>24</v>
      </c>
      <c r="AN16" s="25" t="s">
        <v>29</v>
      </c>
      <c r="AR16" s="20"/>
      <c r="BE16" s="245"/>
      <c r="BS16" s="17" t="s">
        <v>3</v>
      </c>
    </row>
    <row r="17" spans="2:71" ht="18.399999999999999" customHeight="1">
      <c r="B17" s="20"/>
      <c r="E17" s="25" t="s">
        <v>30</v>
      </c>
      <c r="AK17" s="27" t="s">
        <v>25</v>
      </c>
      <c r="AN17" s="25" t="s">
        <v>31</v>
      </c>
      <c r="AR17" s="20"/>
      <c r="BE17" s="245"/>
      <c r="BS17" s="17" t="s">
        <v>32</v>
      </c>
    </row>
    <row r="18" spans="2:71" ht="6.95" customHeight="1">
      <c r="B18" s="20"/>
      <c r="AR18" s="20"/>
      <c r="BE18" s="245"/>
      <c r="BS18" s="17" t="s">
        <v>6</v>
      </c>
    </row>
    <row r="19" spans="2:71" ht="12" customHeight="1">
      <c r="B19" s="20"/>
      <c r="D19" s="27" t="s">
        <v>33</v>
      </c>
      <c r="AK19" s="27" t="s">
        <v>24</v>
      </c>
      <c r="AN19" s="25" t="s">
        <v>34</v>
      </c>
      <c r="AR19" s="20"/>
      <c r="BE19" s="245"/>
      <c r="BS19" s="17" t="s">
        <v>6</v>
      </c>
    </row>
    <row r="20" spans="2:71" ht="18.399999999999999" customHeight="1">
      <c r="B20" s="20"/>
      <c r="E20" s="25" t="s">
        <v>35</v>
      </c>
      <c r="AK20" s="27" t="s">
        <v>25</v>
      </c>
      <c r="AN20" s="25" t="s">
        <v>1</v>
      </c>
      <c r="AR20" s="20"/>
      <c r="BE20" s="245"/>
      <c r="BS20" s="17" t="s">
        <v>32</v>
      </c>
    </row>
    <row r="21" spans="2:71" ht="6.95" customHeight="1">
      <c r="B21" s="20"/>
      <c r="AR21" s="20"/>
      <c r="BE21" s="245"/>
    </row>
    <row r="22" spans="2:71" ht="12" customHeight="1">
      <c r="B22" s="20"/>
      <c r="D22" s="27" t="s">
        <v>36</v>
      </c>
      <c r="AR22" s="20"/>
      <c r="BE22" s="245"/>
    </row>
    <row r="23" spans="2:71" ht="293.25" customHeight="1">
      <c r="B23" s="20"/>
      <c r="E23" s="241" t="s">
        <v>37</v>
      </c>
      <c r="F23" s="241"/>
      <c r="G23" s="241"/>
      <c r="H23" s="241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241"/>
      <c r="U23" s="241"/>
      <c r="V23" s="241"/>
      <c r="W23" s="241"/>
      <c r="X23" s="241"/>
      <c r="Y23" s="241"/>
      <c r="Z23" s="241"/>
      <c r="AA23" s="241"/>
      <c r="AB23" s="241"/>
      <c r="AC23" s="241"/>
      <c r="AD23" s="241"/>
      <c r="AE23" s="241"/>
      <c r="AF23" s="241"/>
      <c r="AG23" s="241"/>
      <c r="AH23" s="241"/>
      <c r="AI23" s="241"/>
      <c r="AJ23" s="241"/>
      <c r="AK23" s="241"/>
      <c r="AL23" s="241"/>
      <c r="AM23" s="241"/>
      <c r="AN23" s="241"/>
      <c r="AR23" s="20"/>
      <c r="BE23" s="245"/>
    </row>
    <row r="24" spans="2:71" ht="6.95" customHeight="1">
      <c r="B24" s="20"/>
      <c r="AR24" s="20"/>
      <c r="BE24" s="245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5"/>
    </row>
    <row r="26" spans="2:71" s="1" customFormat="1" ht="25.9" customHeight="1">
      <c r="B26" s="32"/>
      <c r="D26" s="33" t="s">
        <v>38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7">
        <f>ROUND(AG94,2)</f>
        <v>0</v>
      </c>
      <c r="AL26" s="248"/>
      <c r="AM26" s="248"/>
      <c r="AN26" s="248"/>
      <c r="AO26" s="248"/>
      <c r="AR26" s="32"/>
      <c r="BE26" s="245"/>
    </row>
    <row r="27" spans="2:71" s="1" customFormat="1" ht="6.95" customHeight="1">
      <c r="B27" s="32"/>
      <c r="AR27" s="32"/>
      <c r="BE27" s="245"/>
    </row>
    <row r="28" spans="2:71" s="1" customFormat="1" ht="12.75">
      <c r="B28" s="32"/>
      <c r="L28" s="242" t="s">
        <v>39</v>
      </c>
      <c r="M28" s="242"/>
      <c r="N28" s="242"/>
      <c r="O28" s="242"/>
      <c r="P28" s="242"/>
      <c r="W28" s="242" t="s">
        <v>40</v>
      </c>
      <c r="X28" s="242"/>
      <c r="Y28" s="242"/>
      <c r="Z28" s="242"/>
      <c r="AA28" s="242"/>
      <c r="AB28" s="242"/>
      <c r="AC28" s="242"/>
      <c r="AD28" s="242"/>
      <c r="AE28" s="242"/>
      <c r="AK28" s="242" t="s">
        <v>41</v>
      </c>
      <c r="AL28" s="242"/>
      <c r="AM28" s="242"/>
      <c r="AN28" s="242"/>
      <c r="AO28" s="242"/>
      <c r="AR28" s="32"/>
      <c r="BE28" s="245"/>
    </row>
    <row r="29" spans="2:71" s="2" customFormat="1" ht="14.45" customHeight="1">
      <c r="B29" s="36"/>
      <c r="D29" s="27" t="s">
        <v>42</v>
      </c>
      <c r="F29" s="27" t="s">
        <v>43</v>
      </c>
      <c r="L29" s="210">
        <v>0.21</v>
      </c>
      <c r="M29" s="211"/>
      <c r="N29" s="211"/>
      <c r="O29" s="211"/>
      <c r="P29" s="211"/>
      <c r="W29" s="243">
        <f>ROUND(AZ94, 2)</f>
        <v>0</v>
      </c>
      <c r="X29" s="211"/>
      <c r="Y29" s="211"/>
      <c r="Z29" s="211"/>
      <c r="AA29" s="211"/>
      <c r="AB29" s="211"/>
      <c r="AC29" s="211"/>
      <c r="AD29" s="211"/>
      <c r="AE29" s="211"/>
      <c r="AK29" s="243">
        <f>ROUND(AV94, 2)</f>
        <v>0</v>
      </c>
      <c r="AL29" s="211"/>
      <c r="AM29" s="211"/>
      <c r="AN29" s="211"/>
      <c r="AO29" s="211"/>
      <c r="AR29" s="36"/>
      <c r="BE29" s="246"/>
    </row>
    <row r="30" spans="2:71" s="2" customFormat="1" ht="14.45" customHeight="1">
      <c r="B30" s="36"/>
      <c r="F30" s="27" t="s">
        <v>44</v>
      </c>
      <c r="L30" s="210">
        <v>0.15</v>
      </c>
      <c r="M30" s="211"/>
      <c r="N30" s="211"/>
      <c r="O30" s="211"/>
      <c r="P30" s="211"/>
      <c r="W30" s="243">
        <f>ROUND(BA94, 2)</f>
        <v>0</v>
      </c>
      <c r="X30" s="211"/>
      <c r="Y30" s="211"/>
      <c r="Z30" s="211"/>
      <c r="AA30" s="211"/>
      <c r="AB30" s="211"/>
      <c r="AC30" s="211"/>
      <c r="AD30" s="211"/>
      <c r="AE30" s="211"/>
      <c r="AK30" s="243">
        <f>ROUND(AW94, 2)</f>
        <v>0</v>
      </c>
      <c r="AL30" s="211"/>
      <c r="AM30" s="211"/>
      <c r="AN30" s="211"/>
      <c r="AO30" s="211"/>
      <c r="AR30" s="36"/>
      <c r="BE30" s="246"/>
    </row>
    <row r="31" spans="2:71" s="2" customFormat="1" ht="14.45" hidden="1" customHeight="1">
      <c r="B31" s="36"/>
      <c r="F31" s="27" t="s">
        <v>45</v>
      </c>
      <c r="L31" s="210">
        <v>0.21</v>
      </c>
      <c r="M31" s="211"/>
      <c r="N31" s="211"/>
      <c r="O31" s="211"/>
      <c r="P31" s="211"/>
      <c r="W31" s="243">
        <f>ROUND(BB94, 2)</f>
        <v>0</v>
      </c>
      <c r="X31" s="211"/>
      <c r="Y31" s="211"/>
      <c r="Z31" s="211"/>
      <c r="AA31" s="211"/>
      <c r="AB31" s="211"/>
      <c r="AC31" s="211"/>
      <c r="AD31" s="211"/>
      <c r="AE31" s="211"/>
      <c r="AK31" s="243">
        <v>0</v>
      </c>
      <c r="AL31" s="211"/>
      <c r="AM31" s="211"/>
      <c r="AN31" s="211"/>
      <c r="AO31" s="211"/>
      <c r="AR31" s="36"/>
      <c r="BE31" s="246"/>
    </row>
    <row r="32" spans="2:71" s="2" customFormat="1" ht="14.45" hidden="1" customHeight="1">
      <c r="B32" s="36"/>
      <c r="F32" s="27" t="s">
        <v>46</v>
      </c>
      <c r="L32" s="210">
        <v>0.15</v>
      </c>
      <c r="M32" s="211"/>
      <c r="N32" s="211"/>
      <c r="O32" s="211"/>
      <c r="P32" s="211"/>
      <c r="W32" s="243">
        <f>ROUND(BC94, 2)</f>
        <v>0</v>
      </c>
      <c r="X32" s="211"/>
      <c r="Y32" s="211"/>
      <c r="Z32" s="211"/>
      <c r="AA32" s="211"/>
      <c r="AB32" s="211"/>
      <c r="AC32" s="211"/>
      <c r="AD32" s="211"/>
      <c r="AE32" s="211"/>
      <c r="AK32" s="243">
        <v>0</v>
      </c>
      <c r="AL32" s="211"/>
      <c r="AM32" s="211"/>
      <c r="AN32" s="211"/>
      <c r="AO32" s="211"/>
      <c r="AR32" s="36"/>
      <c r="BE32" s="246"/>
    </row>
    <row r="33" spans="2:57" s="2" customFormat="1" ht="14.45" hidden="1" customHeight="1">
      <c r="B33" s="36"/>
      <c r="F33" s="27" t="s">
        <v>47</v>
      </c>
      <c r="L33" s="210">
        <v>0</v>
      </c>
      <c r="M33" s="211"/>
      <c r="N33" s="211"/>
      <c r="O33" s="211"/>
      <c r="P33" s="211"/>
      <c r="W33" s="243">
        <f>ROUND(BD94, 2)</f>
        <v>0</v>
      </c>
      <c r="X33" s="211"/>
      <c r="Y33" s="211"/>
      <c r="Z33" s="211"/>
      <c r="AA33" s="211"/>
      <c r="AB33" s="211"/>
      <c r="AC33" s="211"/>
      <c r="AD33" s="211"/>
      <c r="AE33" s="211"/>
      <c r="AK33" s="243">
        <v>0</v>
      </c>
      <c r="AL33" s="211"/>
      <c r="AM33" s="211"/>
      <c r="AN33" s="211"/>
      <c r="AO33" s="211"/>
      <c r="AR33" s="36"/>
      <c r="BE33" s="246"/>
    </row>
    <row r="34" spans="2:57" s="1" customFormat="1" ht="6.95" customHeight="1">
      <c r="B34" s="32"/>
      <c r="AR34" s="32"/>
      <c r="BE34" s="245"/>
    </row>
    <row r="35" spans="2:57" s="1" customFormat="1" ht="25.9" customHeight="1">
      <c r="B35" s="32"/>
      <c r="C35" s="37"/>
      <c r="D35" s="38" t="s">
        <v>48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49</v>
      </c>
      <c r="U35" s="39"/>
      <c r="V35" s="39"/>
      <c r="W35" s="39"/>
      <c r="X35" s="222" t="s">
        <v>50</v>
      </c>
      <c r="Y35" s="223"/>
      <c r="Z35" s="223"/>
      <c r="AA35" s="223"/>
      <c r="AB35" s="223"/>
      <c r="AC35" s="39"/>
      <c r="AD35" s="39"/>
      <c r="AE35" s="39"/>
      <c r="AF35" s="39"/>
      <c r="AG35" s="39"/>
      <c r="AH35" s="39"/>
      <c r="AI35" s="39"/>
      <c r="AJ35" s="39"/>
      <c r="AK35" s="224">
        <f>SUM(AK26:AK33)</f>
        <v>0</v>
      </c>
      <c r="AL35" s="223"/>
      <c r="AM35" s="223"/>
      <c r="AN35" s="223"/>
      <c r="AO35" s="225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51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52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53</v>
      </c>
      <c r="AI60" s="34"/>
      <c r="AJ60" s="34"/>
      <c r="AK60" s="34"/>
      <c r="AL60" s="34"/>
      <c r="AM60" s="43" t="s">
        <v>54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55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56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53</v>
      </c>
      <c r="AI75" s="34"/>
      <c r="AJ75" s="34"/>
      <c r="AK75" s="34"/>
      <c r="AL75" s="34"/>
      <c r="AM75" s="43" t="s">
        <v>54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57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0597</v>
      </c>
      <c r="AR84" s="48"/>
    </row>
    <row r="85" spans="1:91" s="4" customFormat="1" ht="36.950000000000003" customHeight="1">
      <c r="B85" s="49"/>
      <c r="C85" s="50" t="s">
        <v>16</v>
      </c>
      <c r="L85" s="230" t="str">
        <f>K6</f>
        <v>Ledeč nad Sázavou, KSÚSV, Rekonstrukce skladu inertu cm LE</v>
      </c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31"/>
      <c r="Z85" s="231"/>
      <c r="AA85" s="231"/>
      <c r="AB85" s="231"/>
      <c r="AC85" s="231"/>
      <c r="AD85" s="231"/>
      <c r="AE85" s="231"/>
      <c r="AF85" s="231"/>
      <c r="AG85" s="231"/>
      <c r="AH85" s="231"/>
      <c r="AI85" s="231"/>
      <c r="AJ85" s="231"/>
      <c r="AK85" s="231"/>
      <c r="AL85" s="231"/>
      <c r="AM85" s="231"/>
      <c r="AN85" s="231"/>
      <c r="AO85" s="231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19</v>
      </c>
      <c r="L87" s="51" t="str">
        <f>IF(K8="","",K8)</f>
        <v xml:space="preserve"> </v>
      </c>
      <c r="AI87" s="27" t="s">
        <v>21</v>
      </c>
      <c r="AM87" s="232" t="str">
        <f>IF(AN8= "","",AN8)</f>
        <v>7. 7. 2020</v>
      </c>
      <c r="AN87" s="232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23</v>
      </c>
      <c r="L89" s="3" t="str">
        <f>IF(E11= "","",E11)</f>
        <v xml:space="preserve"> </v>
      </c>
      <c r="AI89" s="27" t="s">
        <v>28</v>
      </c>
      <c r="AM89" s="228" t="str">
        <f>IF(E17="","",E17)</f>
        <v>Ating, s.r.o.</v>
      </c>
      <c r="AN89" s="229"/>
      <c r="AO89" s="229"/>
      <c r="AP89" s="229"/>
      <c r="AR89" s="32"/>
      <c r="AS89" s="233" t="s">
        <v>58</v>
      </c>
      <c r="AT89" s="234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27.95" customHeight="1">
      <c r="B90" s="32"/>
      <c r="C90" s="27" t="s">
        <v>26</v>
      </c>
      <c r="L90" s="3" t="str">
        <f>IF(E14= "Vyplň údaj","",E14)</f>
        <v/>
      </c>
      <c r="AI90" s="27" t="s">
        <v>33</v>
      </c>
      <c r="AM90" s="228" t="str">
        <f>IF(E20="","",E20)</f>
        <v>Toman projekt - Jan Toman, tomanprojekt.cz</v>
      </c>
      <c r="AN90" s="229"/>
      <c r="AO90" s="229"/>
      <c r="AP90" s="229"/>
      <c r="AR90" s="32"/>
      <c r="AS90" s="235"/>
      <c r="AT90" s="236"/>
      <c r="AU90" s="55"/>
      <c r="AV90" s="55"/>
      <c r="AW90" s="55"/>
      <c r="AX90" s="55"/>
      <c r="AY90" s="55"/>
      <c r="AZ90" s="55"/>
      <c r="BA90" s="55"/>
      <c r="BB90" s="55"/>
      <c r="BC90" s="55"/>
      <c r="BD90" s="56"/>
    </row>
    <row r="91" spans="1:91" s="1" customFormat="1" ht="10.9" customHeight="1">
      <c r="B91" s="32"/>
      <c r="AR91" s="32"/>
      <c r="AS91" s="235"/>
      <c r="AT91" s="236"/>
      <c r="AU91" s="55"/>
      <c r="AV91" s="55"/>
      <c r="AW91" s="55"/>
      <c r="AX91" s="55"/>
      <c r="AY91" s="55"/>
      <c r="AZ91" s="55"/>
      <c r="BA91" s="55"/>
      <c r="BB91" s="55"/>
      <c r="BC91" s="55"/>
      <c r="BD91" s="56"/>
    </row>
    <row r="92" spans="1:91" s="1" customFormat="1" ht="29.25" customHeight="1">
      <c r="B92" s="32"/>
      <c r="C92" s="212" t="s">
        <v>59</v>
      </c>
      <c r="D92" s="213"/>
      <c r="E92" s="213"/>
      <c r="F92" s="213"/>
      <c r="G92" s="213"/>
      <c r="H92" s="57"/>
      <c r="I92" s="214" t="s">
        <v>60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61</v>
      </c>
      <c r="AH92" s="213"/>
      <c r="AI92" s="213"/>
      <c r="AJ92" s="213"/>
      <c r="AK92" s="213"/>
      <c r="AL92" s="213"/>
      <c r="AM92" s="213"/>
      <c r="AN92" s="214" t="s">
        <v>62</v>
      </c>
      <c r="AO92" s="213"/>
      <c r="AP92" s="216"/>
      <c r="AQ92" s="58" t="s">
        <v>63</v>
      </c>
      <c r="AR92" s="32"/>
      <c r="AS92" s="59" t="s">
        <v>64</v>
      </c>
      <c r="AT92" s="60" t="s">
        <v>65</v>
      </c>
      <c r="AU92" s="60" t="s">
        <v>66</v>
      </c>
      <c r="AV92" s="60" t="s">
        <v>67</v>
      </c>
      <c r="AW92" s="60" t="s">
        <v>68</v>
      </c>
      <c r="AX92" s="60" t="s">
        <v>69</v>
      </c>
      <c r="AY92" s="60" t="s">
        <v>70</v>
      </c>
      <c r="AZ92" s="60" t="s">
        <v>71</v>
      </c>
      <c r="BA92" s="60" t="s">
        <v>72</v>
      </c>
      <c r="BB92" s="60" t="s">
        <v>73</v>
      </c>
      <c r="BC92" s="60" t="s">
        <v>74</v>
      </c>
      <c r="BD92" s="61" t="s">
        <v>75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76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20">
        <f>ROUND(AG95,2)</f>
        <v>0</v>
      </c>
      <c r="AH94" s="220"/>
      <c r="AI94" s="220"/>
      <c r="AJ94" s="220"/>
      <c r="AK94" s="220"/>
      <c r="AL94" s="220"/>
      <c r="AM94" s="220"/>
      <c r="AN94" s="221">
        <f>SUM(AG94,AT94)</f>
        <v>0</v>
      </c>
      <c r="AO94" s="221"/>
      <c r="AP94" s="221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77</v>
      </c>
      <c r="BT94" s="72" t="s">
        <v>78</v>
      </c>
      <c r="BU94" s="73" t="s">
        <v>79</v>
      </c>
      <c r="BV94" s="72" t="s">
        <v>80</v>
      </c>
      <c r="BW94" s="72" t="s">
        <v>4</v>
      </c>
      <c r="BX94" s="72" t="s">
        <v>81</v>
      </c>
      <c r="CL94" s="72" t="s">
        <v>1</v>
      </c>
    </row>
    <row r="95" spans="1:91" s="6" customFormat="1" ht="27" customHeight="1">
      <c r="A95" s="74" t="s">
        <v>82</v>
      </c>
      <c r="B95" s="75"/>
      <c r="C95" s="76"/>
      <c r="D95" s="219" t="s">
        <v>83</v>
      </c>
      <c r="E95" s="219"/>
      <c r="F95" s="219"/>
      <c r="G95" s="219"/>
      <c r="H95" s="219"/>
      <c r="I95" s="77"/>
      <c r="J95" s="219" t="s">
        <v>84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217">
        <f>'DZS 01.01 - rozpočet'!J30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78" t="s">
        <v>85</v>
      </c>
      <c r="AR95" s="75"/>
      <c r="AS95" s="79">
        <v>0</v>
      </c>
      <c r="AT95" s="80">
        <f>ROUND(SUM(AV95:AW95),2)</f>
        <v>0</v>
      </c>
      <c r="AU95" s="81">
        <f>'DZS 01.01 - rozpočet'!P125</f>
        <v>0</v>
      </c>
      <c r="AV95" s="80">
        <f>'DZS 01.01 - rozpočet'!J33</f>
        <v>0</v>
      </c>
      <c r="AW95" s="80">
        <f>'DZS 01.01 - rozpočet'!J34</f>
        <v>0</v>
      </c>
      <c r="AX95" s="80">
        <f>'DZS 01.01 - rozpočet'!J35</f>
        <v>0</v>
      </c>
      <c r="AY95" s="80">
        <f>'DZS 01.01 - rozpočet'!J36</f>
        <v>0</v>
      </c>
      <c r="AZ95" s="80">
        <f>'DZS 01.01 - rozpočet'!F33</f>
        <v>0</v>
      </c>
      <c r="BA95" s="80">
        <f>'DZS 01.01 - rozpočet'!F34</f>
        <v>0</v>
      </c>
      <c r="BB95" s="80">
        <f>'DZS 01.01 - rozpočet'!F35</f>
        <v>0</v>
      </c>
      <c r="BC95" s="80">
        <f>'DZS 01.01 - rozpočet'!F36</f>
        <v>0</v>
      </c>
      <c r="BD95" s="82">
        <f>'DZS 01.01 - rozpočet'!F37</f>
        <v>0</v>
      </c>
      <c r="BT95" s="83" t="s">
        <v>86</v>
      </c>
      <c r="BV95" s="83" t="s">
        <v>80</v>
      </c>
      <c r="BW95" s="83" t="s">
        <v>87</v>
      </c>
      <c r="BX95" s="83" t="s">
        <v>4</v>
      </c>
      <c r="CL95" s="83" t="s">
        <v>1</v>
      </c>
      <c r="CM95" s="83" t="s">
        <v>88</v>
      </c>
    </row>
    <row r="96" spans="1:91" s="1" customFormat="1" ht="30" customHeight="1">
      <c r="B96" s="32"/>
      <c r="AR96" s="32"/>
    </row>
    <row r="97" spans="2:44" s="1" customFormat="1" ht="6.95" customHeight="1"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2"/>
    </row>
  </sheetData>
  <mergeCells count="42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30:P30"/>
    <mergeCell ref="L31:P31"/>
    <mergeCell ref="L32:P32"/>
    <mergeCell ref="L33:P33"/>
    <mergeCell ref="C92:G92"/>
    <mergeCell ref="I92:AF92"/>
    <mergeCell ref="X35:AB35"/>
  </mergeCells>
  <hyperlinks>
    <hyperlink ref="A95" location="'DZS 01.01 - rozpočet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4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84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87</v>
      </c>
    </row>
    <row r="3" spans="2:46" ht="6.95" customHeight="1">
      <c r="B3" s="18"/>
      <c r="C3" s="19"/>
      <c r="D3" s="19"/>
      <c r="E3" s="19"/>
      <c r="F3" s="19"/>
      <c r="G3" s="19"/>
      <c r="H3" s="19"/>
      <c r="I3" s="85"/>
      <c r="J3" s="19"/>
      <c r="K3" s="19"/>
      <c r="L3" s="20"/>
      <c r="AT3" s="17" t="s">
        <v>88</v>
      </c>
    </row>
    <row r="4" spans="2:46" ht="24.95" customHeight="1">
      <c r="B4" s="20"/>
      <c r="D4" s="21" t="s">
        <v>89</v>
      </c>
      <c r="L4" s="20"/>
      <c r="M4" s="86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50" t="str">
        <f>'Rekapitulace stavby'!K6</f>
        <v>Ledeč nad Sázavou, KSÚSV, Rekonstrukce skladu inertu cm LE</v>
      </c>
      <c r="F7" s="251"/>
      <c r="G7" s="251"/>
      <c r="H7" s="251"/>
      <c r="L7" s="20"/>
    </row>
    <row r="8" spans="2:46" s="1" customFormat="1" ht="12" customHeight="1">
      <c r="B8" s="32"/>
      <c r="D8" s="27" t="s">
        <v>90</v>
      </c>
      <c r="I8" s="87"/>
      <c r="L8" s="32"/>
    </row>
    <row r="9" spans="2:46" s="1" customFormat="1" ht="36.950000000000003" customHeight="1">
      <c r="B9" s="32"/>
      <c r="E9" s="230" t="s">
        <v>91</v>
      </c>
      <c r="F9" s="249"/>
      <c r="G9" s="249"/>
      <c r="H9" s="249"/>
      <c r="I9" s="87"/>
      <c r="L9" s="32"/>
    </row>
    <row r="10" spans="2:46" s="1" customFormat="1">
      <c r="B10" s="32"/>
      <c r="I10" s="87"/>
      <c r="L10" s="32"/>
    </row>
    <row r="11" spans="2:46" s="1" customFormat="1" ht="12" customHeight="1">
      <c r="B11" s="32"/>
      <c r="D11" s="27" t="s">
        <v>17</v>
      </c>
      <c r="F11" s="25" t="s">
        <v>1</v>
      </c>
      <c r="I11" s="88" t="s">
        <v>18</v>
      </c>
      <c r="J11" s="25" t="s">
        <v>1</v>
      </c>
      <c r="L11" s="32"/>
    </row>
    <row r="12" spans="2:46" s="1" customFormat="1" ht="12" customHeight="1">
      <c r="B12" s="32"/>
      <c r="D12" s="27" t="s">
        <v>19</v>
      </c>
      <c r="F12" s="25" t="s">
        <v>20</v>
      </c>
      <c r="I12" s="88" t="s">
        <v>21</v>
      </c>
      <c r="J12" s="52" t="str">
        <f>'Rekapitulace stavby'!AN8</f>
        <v>7. 7. 2020</v>
      </c>
      <c r="L12" s="32"/>
    </row>
    <row r="13" spans="2:46" s="1" customFormat="1" ht="10.9" customHeight="1">
      <c r="B13" s="32"/>
      <c r="I13" s="87"/>
      <c r="L13" s="32"/>
    </row>
    <row r="14" spans="2:46" s="1" customFormat="1" ht="12" customHeight="1">
      <c r="B14" s="32"/>
      <c r="D14" s="27" t="s">
        <v>23</v>
      </c>
      <c r="I14" s="88" t="s">
        <v>24</v>
      </c>
      <c r="J14" s="25" t="str">
        <f>IF('Rekapitulace stavby'!AN10="","",'Rekapitulace stavby'!AN10)</f>
        <v/>
      </c>
      <c r="L14" s="32"/>
    </row>
    <row r="15" spans="2:46" s="1" customFormat="1" ht="18" customHeight="1">
      <c r="B15" s="32"/>
      <c r="E15" s="25" t="str">
        <f>IF('Rekapitulace stavby'!E11="","",'Rekapitulace stavby'!E11)</f>
        <v xml:space="preserve"> </v>
      </c>
      <c r="I15" s="88" t="s">
        <v>25</v>
      </c>
      <c r="J15" s="25" t="str">
        <f>IF('Rekapitulace stavby'!AN11="","",'Rekapitulace stavby'!AN11)</f>
        <v/>
      </c>
      <c r="L15" s="32"/>
    </row>
    <row r="16" spans="2:46" s="1" customFormat="1" ht="6.95" customHeight="1">
      <c r="B16" s="32"/>
      <c r="I16" s="87"/>
      <c r="L16" s="32"/>
    </row>
    <row r="17" spans="2:12" s="1" customFormat="1" ht="12" customHeight="1">
      <c r="B17" s="32"/>
      <c r="D17" s="27" t="s">
        <v>26</v>
      </c>
      <c r="I17" s="88" t="s">
        <v>24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52" t="str">
        <f>'Rekapitulace stavby'!E14</f>
        <v>Vyplň údaj</v>
      </c>
      <c r="F18" s="237"/>
      <c r="G18" s="237"/>
      <c r="H18" s="237"/>
      <c r="I18" s="88" t="s">
        <v>25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I19" s="87"/>
      <c r="L19" s="32"/>
    </row>
    <row r="20" spans="2:12" s="1" customFormat="1" ht="12" customHeight="1">
      <c r="B20" s="32"/>
      <c r="D20" s="27" t="s">
        <v>28</v>
      </c>
      <c r="I20" s="88" t="s">
        <v>24</v>
      </c>
      <c r="J20" s="25" t="s">
        <v>29</v>
      </c>
      <c r="L20" s="32"/>
    </row>
    <row r="21" spans="2:12" s="1" customFormat="1" ht="18" customHeight="1">
      <c r="B21" s="32"/>
      <c r="E21" s="25" t="s">
        <v>30</v>
      </c>
      <c r="I21" s="88" t="s">
        <v>25</v>
      </c>
      <c r="J21" s="25" t="s">
        <v>31</v>
      </c>
      <c r="L21" s="32"/>
    </row>
    <row r="22" spans="2:12" s="1" customFormat="1" ht="6.95" customHeight="1">
      <c r="B22" s="32"/>
      <c r="I22" s="87"/>
      <c r="L22" s="32"/>
    </row>
    <row r="23" spans="2:12" s="1" customFormat="1" ht="12" customHeight="1">
      <c r="B23" s="32"/>
      <c r="D23" s="27" t="s">
        <v>33</v>
      </c>
      <c r="I23" s="88" t="s">
        <v>24</v>
      </c>
      <c r="J23" s="25" t="s">
        <v>34</v>
      </c>
      <c r="L23" s="32"/>
    </row>
    <row r="24" spans="2:12" s="1" customFormat="1" ht="18" customHeight="1">
      <c r="B24" s="32"/>
      <c r="E24" s="25" t="s">
        <v>35</v>
      </c>
      <c r="I24" s="88" t="s">
        <v>25</v>
      </c>
      <c r="J24" s="25" t="s">
        <v>1</v>
      </c>
      <c r="L24" s="32"/>
    </row>
    <row r="25" spans="2:12" s="1" customFormat="1" ht="6.95" customHeight="1">
      <c r="B25" s="32"/>
      <c r="I25" s="87"/>
      <c r="L25" s="32"/>
    </row>
    <row r="26" spans="2:12" s="1" customFormat="1" ht="12" customHeight="1">
      <c r="B26" s="32"/>
      <c r="D26" s="27" t="s">
        <v>36</v>
      </c>
      <c r="I26" s="87"/>
      <c r="L26" s="32"/>
    </row>
    <row r="27" spans="2:12" s="7" customFormat="1" ht="16.5" customHeight="1">
      <c r="B27" s="89"/>
      <c r="E27" s="241" t="s">
        <v>1</v>
      </c>
      <c r="F27" s="241"/>
      <c r="G27" s="241"/>
      <c r="H27" s="241"/>
      <c r="I27" s="90"/>
      <c r="L27" s="89"/>
    </row>
    <row r="28" spans="2:12" s="1" customFormat="1" ht="6.95" customHeight="1">
      <c r="B28" s="32"/>
      <c r="I28" s="87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91"/>
      <c r="J29" s="53"/>
      <c r="K29" s="53"/>
      <c r="L29" s="32"/>
    </row>
    <row r="30" spans="2:12" s="1" customFormat="1" ht="25.35" customHeight="1">
      <c r="B30" s="32"/>
      <c r="D30" s="92" t="s">
        <v>38</v>
      </c>
      <c r="I30" s="87"/>
      <c r="J30" s="66">
        <f>ROUND(J125,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91"/>
      <c r="J31" s="53"/>
      <c r="K31" s="53"/>
      <c r="L31" s="32"/>
    </row>
    <row r="32" spans="2:12" s="1" customFormat="1" ht="14.45" customHeight="1">
      <c r="B32" s="32"/>
      <c r="F32" s="35" t="s">
        <v>40</v>
      </c>
      <c r="I32" s="93" t="s">
        <v>39</v>
      </c>
      <c r="J32" s="35" t="s">
        <v>41</v>
      </c>
      <c r="L32" s="32"/>
    </row>
    <row r="33" spans="2:12" s="1" customFormat="1" ht="14.45" customHeight="1">
      <c r="B33" s="32"/>
      <c r="D33" s="94" t="s">
        <v>42</v>
      </c>
      <c r="E33" s="27" t="s">
        <v>43</v>
      </c>
      <c r="F33" s="95">
        <f>ROUND((SUM(BE125:BE263)),  2)</f>
        <v>0</v>
      </c>
      <c r="I33" s="96">
        <v>0.21</v>
      </c>
      <c r="J33" s="95">
        <f>ROUND(((SUM(BE125:BE263))*I33),  2)</f>
        <v>0</v>
      </c>
      <c r="L33" s="32"/>
    </row>
    <row r="34" spans="2:12" s="1" customFormat="1" ht="14.45" customHeight="1">
      <c r="B34" s="32"/>
      <c r="E34" s="27" t="s">
        <v>44</v>
      </c>
      <c r="F34" s="95">
        <f>ROUND((SUM(BF125:BF263)),  2)</f>
        <v>0</v>
      </c>
      <c r="I34" s="96">
        <v>0.15</v>
      </c>
      <c r="J34" s="95">
        <f>ROUND(((SUM(BF125:BF263))*I34),  2)</f>
        <v>0</v>
      </c>
      <c r="L34" s="32"/>
    </row>
    <row r="35" spans="2:12" s="1" customFormat="1" ht="14.45" hidden="1" customHeight="1">
      <c r="B35" s="32"/>
      <c r="E35" s="27" t="s">
        <v>45</v>
      </c>
      <c r="F35" s="95">
        <f>ROUND((SUM(BG125:BG263)),  2)</f>
        <v>0</v>
      </c>
      <c r="I35" s="96">
        <v>0.21</v>
      </c>
      <c r="J35" s="95">
        <f>0</f>
        <v>0</v>
      </c>
      <c r="L35" s="32"/>
    </row>
    <row r="36" spans="2:12" s="1" customFormat="1" ht="14.45" hidden="1" customHeight="1">
      <c r="B36" s="32"/>
      <c r="E36" s="27" t="s">
        <v>46</v>
      </c>
      <c r="F36" s="95">
        <f>ROUND((SUM(BH125:BH263)),  2)</f>
        <v>0</v>
      </c>
      <c r="I36" s="96">
        <v>0.15</v>
      </c>
      <c r="J36" s="95">
        <f>0</f>
        <v>0</v>
      </c>
      <c r="L36" s="32"/>
    </row>
    <row r="37" spans="2:12" s="1" customFormat="1" ht="14.45" hidden="1" customHeight="1">
      <c r="B37" s="32"/>
      <c r="E37" s="27" t="s">
        <v>47</v>
      </c>
      <c r="F37" s="95">
        <f>ROUND((SUM(BI125:BI263)),  2)</f>
        <v>0</v>
      </c>
      <c r="I37" s="96">
        <v>0</v>
      </c>
      <c r="J37" s="95">
        <f>0</f>
        <v>0</v>
      </c>
      <c r="L37" s="32"/>
    </row>
    <row r="38" spans="2:12" s="1" customFormat="1" ht="6.95" customHeight="1">
      <c r="B38" s="32"/>
      <c r="I38" s="87"/>
      <c r="L38" s="32"/>
    </row>
    <row r="39" spans="2:12" s="1" customFormat="1" ht="25.35" customHeight="1">
      <c r="B39" s="32"/>
      <c r="C39" s="97"/>
      <c r="D39" s="98" t="s">
        <v>48</v>
      </c>
      <c r="E39" s="57"/>
      <c r="F39" s="57"/>
      <c r="G39" s="99" t="s">
        <v>49</v>
      </c>
      <c r="H39" s="100" t="s">
        <v>50</v>
      </c>
      <c r="I39" s="101"/>
      <c r="J39" s="102">
        <f>SUM(J30:J37)</f>
        <v>0</v>
      </c>
      <c r="K39" s="103"/>
      <c r="L39" s="32"/>
    </row>
    <row r="40" spans="2:12" s="1" customFormat="1" ht="14.45" customHeight="1">
      <c r="B40" s="32"/>
      <c r="I40" s="87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51</v>
      </c>
      <c r="E50" s="42"/>
      <c r="F50" s="42"/>
      <c r="G50" s="41" t="s">
        <v>52</v>
      </c>
      <c r="H50" s="42"/>
      <c r="I50" s="104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53</v>
      </c>
      <c r="E61" s="34"/>
      <c r="F61" s="105" t="s">
        <v>54</v>
      </c>
      <c r="G61" s="43" t="s">
        <v>53</v>
      </c>
      <c r="H61" s="34"/>
      <c r="I61" s="106"/>
      <c r="J61" s="107" t="s">
        <v>54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55</v>
      </c>
      <c r="E65" s="42"/>
      <c r="F65" s="42"/>
      <c r="G65" s="41" t="s">
        <v>56</v>
      </c>
      <c r="H65" s="42"/>
      <c r="I65" s="104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53</v>
      </c>
      <c r="E76" s="34"/>
      <c r="F76" s="105" t="s">
        <v>54</v>
      </c>
      <c r="G76" s="43" t="s">
        <v>53</v>
      </c>
      <c r="H76" s="34"/>
      <c r="I76" s="106"/>
      <c r="J76" s="107" t="s">
        <v>54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108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109"/>
      <c r="J81" s="47"/>
      <c r="K81" s="47"/>
      <c r="L81" s="32"/>
    </row>
    <row r="82" spans="2:47" s="1" customFormat="1" ht="24.95" customHeight="1">
      <c r="B82" s="32"/>
      <c r="C82" s="21" t="s">
        <v>92</v>
      </c>
      <c r="I82" s="87"/>
      <c r="L82" s="32"/>
    </row>
    <row r="83" spans="2:47" s="1" customFormat="1" ht="6.95" customHeight="1">
      <c r="B83" s="32"/>
      <c r="I83" s="87"/>
      <c r="L83" s="32"/>
    </row>
    <row r="84" spans="2:47" s="1" customFormat="1" ht="12" customHeight="1">
      <c r="B84" s="32"/>
      <c r="C84" s="27" t="s">
        <v>16</v>
      </c>
      <c r="I84" s="87"/>
      <c r="L84" s="32"/>
    </row>
    <row r="85" spans="2:47" s="1" customFormat="1" ht="16.5" customHeight="1">
      <c r="B85" s="32"/>
      <c r="E85" s="250" t="str">
        <f>E7</f>
        <v>Ledeč nad Sázavou, KSÚSV, Rekonstrukce skladu inertu cm LE</v>
      </c>
      <c r="F85" s="251"/>
      <c r="G85" s="251"/>
      <c r="H85" s="251"/>
      <c r="I85" s="87"/>
      <c r="L85" s="32"/>
    </row>
    <row r="86" spans="2:47" s="1" customFormat="1" ht="12" customHeight="1">
      <c r="B86" s="32"/>
      <c r="C86" s="27" t="s">
        <v>90</v>
      </c>
      <c r="I86" s="87"/>
      <c r="L86" s="32"/>
    </row>
    <row r="87" spans="2:47" s="1" customFormat="1" ht="16.5" customHeight="1">
      <c r="B87" s="32"/>
      <c r="E87" s="230" t="str">
        <f>E9</f>
        <v>DZS 01.01 - rozpočet</v>
      </c>
      <c r="F87" s="249"/>
      <c r="G87" s="249"/>
      <c r="H87" s="249"/>
      <c r="I87" s="87"/>
      <c r="L87" s="32"/>
    </row>
    <row r="88" spans="2:47" s="1" customFormat="1" ht="6.95" customHeight="1">
      <c r="B88" s="32"/>
      <c r="I88" s="87"/>
      <c r="L88" s="32"/>
    </row>
    <row r="89" spans="2:47" s="1" customFormat="1" ht="12" customHeight="1">
      <c r="B89" s="32"/>
      <c r="C89" s="27" t="s">
        <v>19</v>
      </c>
      <c r="F89" s="25" t="str">
        <f>F12</f>
        <v xml:space="preserve"> </v>
      </c>
      <c r="I89" s="88" t="s">
        <v>21</v>
      </c>
      <c r="J89" s="52" t="str">
        <f>IF(J12="","",J12)</f>
        <v>7. 7. 2020</v>
      </c>
      <c r="L89" s="32"/>
    </row>
    <row r="90" spans="2:47" s="1" customFormat="1" ht="6.95" customHeight="1">
      <c r="B90" s="32"/>
      <c r="I90" s="87"/>
      <c r="L90" s="32"/>
    </row>
    <row r="91" spans="2:47" s="1" customFormat="1" ht="15.2" customHeight="1">
      <c r="B91" s="32"/>
      <c r="C91" s="27" t="s">
        <v>23</v>
      </c>
      <c r="F91" s="25" t="str">
        <f>E15</f>
        <v xml:space="preserve"> </v>
      </c>
      <c r="I91" s="88" t="s">
        <v>28</v>
      </c>
      <c r="J91" s="30" t="str">
        <f>E21</f>
        <v>Ating, s.r.o.</v>
      </c>
      <c r="L91" s="32"/>
    </row>
    <row r="92" spans="2:47" s="1" customFormat="1" ht="43.15" customHeight="1">
      <c r="B92" s="32"/>
      <c r="C92" s="27" t="s">
        <v>26</v>
      </c>
      <c r="F92" s="25" t="str">
        <f>IF(E18="","",E18)</f>
        <v>Vyplň údaj</v>
      </c>
      <c r="I92" s="88" t="s">
        <v>33</v>
      </c>
      <c r="J92" s="30" t="str">
        <f>E24</f>
        <v>Toman projekt - Jan Toman, tomanprojekt.cz</v>
      </c>
      <c r="L92" s="32"/>
    </row>
    <row r="93" spans="2:47" s="1" customFormat="1" ht="10.35" customHeight="1">
      <c r="B93" s="32"/>
      <c r="I93" s="87"/>
      <c r="L93" s="32"/>
    </row>
    <row r="94" spans="2:47" s="1" customFormat="1" ht="29.25" customHeight="1">
      <c r="B94" s="32"/>
      <c r="C94" s="110" t="s">
        <v>93</v>
      </c>
      <c r="D94" s="97"/>
      <c r="E94" s="97"/>
      <c r="F94" s="97"/>
      <c r="G94" s="97"/>
      <c r="H94" s="97"/>
      <c r="I94" s="111"/>
      <c r="J94" s="112" t="s">
        <v>94</v>
      </c>
      <c r="K94" s="97"/>
      <c r="L94" s="32"/>
    </row>
    <row r="95" spans="2:47" s="1" customFormat="1" ht="10.35" customHeight="1">
      <c r="B95" s="32"/>
      <c r="I95" s="87"/>
      <c r="L95" s="32"/>
    </row>
    <row r="96" spans="2:47" s="1" customFormat="1" ht="22.9" customHeight="1">
      <c r="B96" s="32"/>
      <c r="C96" s="113" t="s">
        <v>95</v>
      </c>
      <c r="I96" s="87"/>
      <c r="J96" s="66">
        <f>J125</f>
        <v>0</v>
      </c>
      <c r="L96" s="32"/>
      <c r="AU96" s="17" t="s">
        <v>96</v>
      </c>
    </row>
    <row r="97" spans="2:12" s="8" customFormat="1" ht="24.95" customHeight="1">
      <c r="B97" s="114"/>
      <c r="D97" s="115" t="s">
        <v>97</v>
      </c>
      <c r="E97" s="116"/>
      <c r="F97" s="116"/>
      <c r="G97" s="116"/>
      <c r="H97" s="116"/>
      <c r="I97" s="117"/>
      <c r="J97" s="118">
        <f>J126</f>
        <v>0</v>
      </c>
      <c r="L97" s="114"/>
    </row>
    <row r="98" spans="2:12" s="9" customFormat="1" ht="19.899999999999999" customHeight="1">
      <c r="B98" s="119"/>
      <c r="D98" s="120" t="s">
        <v>98</v>
      </c>
      <c r="E98" s="121"/>
      <c r="F98" s="121"/>
      <c r="G98" s="121"/>
      <c r="H98" s="121"/>
      <c r="I98" s="122"/>
      <c r="J98" s="123">
        <f>J127</f>
        <v>0</v>
      </c>
      <c r="L98" s="119"/>
    </row>
    <row r="99" spans="2:12" s="8" customFormat="1" ht="24.95" customHeight="1">
      <c r="B99" s="114"/>
      <c r="D99" s="115" t="s">
        <v>99</v>
      </c>
      <c r="E99" s="116"/>
      <c r="F99" s="116"/>
      <c r="G99" s="116"/>
      <c r="H99" s="116"/>
      <c r="I99" s="117"/>
      <c r="J99" s="118">
        <f>J133</f>
        <v>0</v>
      </c>
      <c r="L99" s="114"/>
    </row>
    <row r="100" spans="2:12" s="9" customFormat="1" ht="19.899999999999999" customHeight="1">
      <c r="B100" s="119"/>
      <c r="D100" s="120" t="s">
        <v>100</v>
      </c>
      <c r="E100" s="121"/>
      <c r="F100" s="121"/>
      <c r="G100" s="121"/>
      <c r="H100" s="121"/>
      <c r="I100" s="122"/>
      <c r="J100" s="123">
        <f>J134</f>
        <v>0</v>
      </c>
      <c r="L100" s="119"/>
    </row>
    <row r="101" spans="2:12" s="9" customFormat="1" ht="19.899999999999999" customHeight="1">
      <c r="B101" s="119"/>
      <c r="D101" s="120" t="s">
        <v>101</v>
      </c>
      <c r="E101" s="121"/>
      <c r="F101" s="121"/>
      <c r="G101" s="121"/>
      <c r="H101" s="121"/>
      <c r="I101" s="122"/>
      <c r="J101" s="123">
        <f>J175</f>
        <v>0</v>
      </c>
      <c r="L101" s="119"/>
    </row>
    <row r="102" spans="2:12" s="9" customFormat="1" ht="19.899999999999999" customHeight="1">
      <c r="B102" s="119"/>
      <c r="D102" s="120" t="s">
        <v>102</v>
      </c>
      <c r="E102" s="121"/>
      <c r="F102" s="121"/>
      <c r="G102" s="121"/>
      <c r="H102" s="121"/>
      <c r="I102" s="122"/>
      <c r="J102" s="123">
        <f>J217</f>
        <v>0</v>
      </c>
      <c r="L102" s="119"/>
    </row>
    <row r="103" spans="2:12" s="9" customFormat="1" ht="19.899999999999999" customHeight="1">
      <c r="B103" s="119"/>
      <c r="D103" s="120" t="s">
        <v>103</v>
      </c>
      <c r="E103" s="121"/>
      <c r="F103" s="121"/>
      <c r="G103" s="121"/>
      <c r="H103" s="121"/>
      <c r="I103" s="122"/>
      <c r="J103" s="123">
        <f>J253</f>
        <v>0</v>
      </c>
      <c r="L103" s="119"/>
    </row>
    <row r="104" spans="2:12" s="8" customFormat="1" ht="24.95" customHeight="1">
      <c r="B104" s="114"/>
      <c r="D104" s="115" t="s">
        <v>104</v>
      </c>
      <c r="E104" s="116"/>
      <c r="F104" s="116"/>
      <c r="G104" s="116"/>
      <c r="H104" s="116"/>
      <c r="I104" s="117"/>
      <c r="J104" s="118">
        <f>J260</f>
        <v>0</v>
      </c>
      <c r="L104" s="114"/>
    </row>
    <row r="105" spans="2:12" s="9" customFormat="1" ht="19.899999999999999" customHeight="1">
      <c r="B105" s="119"/>
      <c r="D105" s="120" t="s">
        <v>105</v>
      </c>
      <c r="E105" s="121"/>
      <c r="F105" s="121"/>
      <c r="G105" s="121"/>
      <c r="H105" s="121"/>
      <c r="I105" s="122"/>
      <c r="J105" s="123">
        <f>J261</f>
        <v>0</v>
      </c>
      <c r="L105" s="119"/>
    </row>
    <row r="106" spans="2:12" s="1" customFormat="1" ht="21.75" customHeight="1">
      <c r="B106" s="32"/>
      <c r="I106" s="87"/>
      <c r="L106" s="32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108"/>
      <c r="J107" s="45"/>
      <c r="K107" s="45"/>
      <c r="L107" s="32"/>
    </row>
    <row r="111" spans="2:12" s="1" customFormat="1" ht="6.95" customHeight="1">
      <c r="B111" s="46"/>
      <c r="C111" s="47"/>
      <c r="D111" s="47"/>
      <c r="E111" s="47"/>
      <c r="F111" s="47"/>
      <c r="G111" s="47"/>
      <c r="H111" s="47"/>
      <c r="I111" s="109"/>
      <c r="J111" s="47"/>
      <c r="K111" s="47"/>
      <c r="L111" s="32"/>
    </row>
    <row r="112" spans="2:12" s="1" customFormat="1" ht="24.95" customHeight="1">
      <c r="B112" s="32"/>
      <c r="C112" s="21" t="s">
        <v>106</v>
      </c>
      <c r="I112" s="87"/>
      <c r="L112" s="32"/>
    </row>
    <row r="113" spans="2:65" s="1" customFormat="1" ht="6.95" customHeight="1">
      <c r="B113" s="32"/>
      <c r="I113" s="87"/>
      <c r="L113" s="32"/>
    </row>
    <row r="114" spans="2:65" s="1" customFormat="1" ht="12" customHeight="1">
      <c r="B114" s="32"/>
      <c r="C114" s="27" t="s">
        <v>16</v>
      </c>
      <c r="I114" s="87"/>
      <c r="L114" s="32"/>
    </row>
    <row r="115" spans="2:65" s="1" customFormat="1" ht="16.5" customHeight="1">
      <c r="B115" s="32"/>
      <c r="E115" s="250" t="str">
        <f>E7</f>
        <v>Ledeč nad Sázavou, KSÚSV, Rekonstrukce skladu inertu cm LE</v>
      </c>
      <c r="F115" s="251"/>
      <c r="G115" s="251"/>
      <c r="H115" s="251"/>
      <c r="I115" s="87"/>
      <c r="L115" s="32"/>
    </row>
    <row r="116" spans="2:65" s="1" customFormat="1" ht="12" customHeight="1">
      <c r="B116" s="32"/>
      <c r="C116" s="27" t="s">
        <v>90</v>
      </c>
      <c r="I116" s="87"/>
      <c r="L116" s="32"/>
    </row>
    <row r="117" spans="2:65" s="1" customFormat="1" ht="16.5" customHeight="1">
      <c r="B117" s="32"/>
      <c r="E117" s="230" t="str">
        <f>E9</f>
        <v>DZS 01.01 - rozpočet</v>
      </c>
      <c r="F117" s="249"/>
      <c r="G117" s="249"/>
      <c r="H117" s="249"/>
      <c r="I117" s="87"/>
      <c r="L117" s="32"/>
    </row>
    <row r="118" spans="2:65" s="1" customFormat="1" ht="6.95" customHeight="1">
      <c r="B118" s="32"/>
      <c r="I118" s="87"/>
      <c r="L118" s="32"/>
    </row>
    <row r="119" spans="2:65" s="1" customFormat="1" ht="12" customHeight="1">
      <c r="B119" s="32"/>
      <c r="C119" s="27" t="s">
        <v>19</v>
      </c>
      <c r="F119" s="25" t="str">
        <f>F12</f>
        <v xml:space="preserve"> </v>
      </c>
      <c r="I119" s="88" t="s">
        <v>21</v>
      </c>
      <c r="J119" s="52" t="str">
        <f>IF(J12="","",J12)</f>
        <v>7. 7. 2020</v>
      </c>
      <c r="L119" s="32"/>
    </row>
    <row r="120" spans="2:65" s="1" customFormat="1" ht="6.95" customHeight="1">
      <c r="B120" s="32"/>
      <c r="I120" s="87"/>
      <c r="L120" s="32"/>
    </row>
    <row r="121" spans="2:65" s="1" customFormat="1" ht="15.2" customHeight="1">
      <c r="B121" s="32"/>
      <c r="C121" s="27" t="s">
        <v>23</v>
      </c>
      <c r="F121" s="25" t="str">
        <f>E15</f>
        <v xml:space="preserve"> </v>
      </c>
      <c r="I121" s="88" t="s">
        <v>28</v>
      </c>
      <c r="J121" s="30" t="str">
        <f>E21</f>
        <v>Ating, s.r.o.</v>
      </c>
      <c r="L121" s="32"/>
    </row>
    <row r="122" spans="2:65" s="1" customFormat="1" ht="43.15" customHeight="1">
      <c r="B122" s="32"/>
      <c r="C122" s="27" t="s">
        <v>26</v>
      </c>
      <c r="F122" s="25" t="str">
        <f>IF(E18="","",E18)</f>
        <v>Vyplň údaj</v>
      </c>
      <c r="I122" s="88" t="s">
        <v>33</v>
      </c>
      <c r="J122" s="30" t="str">
        <f>E24</f>
        <v>Toman projekt - Jan Toman, tomanprojekt.cz</v>
      </c>
      <c r="L122" s="32"/>
    </row>
    <row r="123" spans="2:65" s="1" customFormat="1" ht="10.35" customHeight="1">
      <c r="B123" s="32"/>
      <c r="I123" s="87"/>
      <c r="L123" s="32"/>
    </row>
    <row r="124" spans="2:65" s="10" customFormat="1" ht="29.25" customHeight="1">
      <c r="B124" s="124"/>
      <c r="C124" s="125" t="s">
        <v>107</v>
      </c>
      <c r="D124" s="126" t="s">
        <v>63</v>
      </c>
      <c r="E124" s="126" t="s">
        <v>59</v>
      </c>
      <c r="F124" s="126" t="s">
        <v>60</v>
      </c>
      <c r="G124" s="126" t="s">
        <v>108</v>
      </c>
      <c r="H124" s="126" t="s">
        <v>109</v>
      </c>
      <c r="I124" s="127" t="s">
        <v>110</v>
      </c>
      <c r="J124" s="128" t="s">
        <v>94</v>
      </c>
      <c r="K124" s="129" t="s">
        <v>111</v>
      </c>
      <c r="L124" s="124"/>
      <c r="M124" s="59" t="s">
        <v>1</v>
      </c>
      <c r="N124" s="60" t="s">
        <v>42</v>
      </c>
      <c r="O124" s="60" t="s">
        <v>112</v>
      </c>
      <c r="P124" s="60" t="s">
        <v>113</v>
      </c>
      <c r="Q124" s="60" t="s">
        <v>114</v>
      </c>
      <c r="R124" s="60" t="s">
        <v>115</v>
      </c>
      <c r="S124" s="60" t="s">
        <v>116</v>
      </c>
      <c r="T124" s="61" t="s">
        <v>117</v>
      </c>
    </row>
    <row r="125" spans="2:65" s="1" customFormat="1" ht="22.9" customHeight="1">
      <c r="B125" s="32"/>
      <c r="C125" s="64" t="s">
        <v>118</v>
      </c>
      <c r="I125" s="87"/>
      <c r="J125" s="130">
        <f>BK125</f>
        <v>0</v>
      </c>
      <c r="L125" s="32"/>
      <c r="M125" s="62"/>
      <c r="N125" s="53"/>
      <c r="O125" s="53"/>
      <c r="P125" s="131">
        <f>P126+P133+P260</f>
        <v>0</v>
      </c>
      <c r="Q125" s="53"/>
      <c r="R125" s="131">
        <f>R126+R133+R260</f>
        <v>5.5212753800000005</v>
      </c>
      <c r="S125" s="53"/>
      <c r="T125" s="132">
        <f>T126+T133+T260</f>
        <v>0</v>
      </c>
      <c r="AT125" s="17" t="s">
        <v>77</v>
      </c>
      <c r="AU125" s="17" t="s">
        <v>96</v>
      </c>
      <c r="BK125" s="133">
        <f>BK126+BK133+BK260</f>
        <v>0</v>
      </c>
    </row>
    <row r="126" spans="2:65" s="11" customFormat="1" ht="25.9" customHeight="1">
      <c r="B126" s="134"/>
      <c r="D126" s="135" t="s">
        <v>77</v>
      </c>
      <c r="E126" s="136" t="s">
        <v>119</v>
      </c>
      <c r="F126" s="136" t="s">
        <v>120</v>
      </c>
      <c r="I126" s="137"/>
      <c r="J126" s="138">
        <f>BK126</f>
        <v>0</v>
      </c>
      <c r="L126" s="134"/>
      <c r="M126" s="139"/>
      <c r="N126" s="140"/>
      <c r="O126" s="140"/>
      <c r="P126" s="141">
        <f>P127</f>
        <v>0</v>
      </c>
      <c r="Q126" s="140"/>
      <c r="R126" s="141">
        <f>R127</f>
        <v>0</v>
      </c>
      <c r="S126" s="140"/>
      <c r="T126" s="142">
        <f>T127</f>
        <v>0</v>
      </c>
      <c r="AR126" s="135" t="s">
        <v>86</v>
      </c>
      <c r="AT126" s="143" t="s">
        <v>77</v>
      </c>
      <c r="AU126" s="143" t="s">
        <v>78</v>
      </c>
      <c r="AY126" s="135" t="s">
        <v>121</v>
      </c>
      <c r="BK126" s="144">
        <f>BK127</f>
        <v>0</v>
      </c>
    </row>
    <row r="127" spans="2:65" s="11" customFormat="1" ht="22.9" customHeight="1">
      <c r="B127" s="134"/>
      <c r="D127" s="135" t="s">
        <v>77</v>
      </c>
      <c r="E127" s="145" t="s">
        <v>122</v>
      </c>
      <c r="F127" s="145" t="s">
        <v>123</v>
      </c>
      <c r="I127" s="137"/>
      <c r="J127" s="146">
        <f>BK127</f>
        <v>0</v>
      </c>
      <c r="L127" s="134"/>
      <c r="M127" s="139"/>
      <c r="N127" s="140"/>
      <c r="O127" s="140"/>
      <c r="P127" s="141">
        <f>SUM(P128:P132)</f>
        <v>0</v>
      </c>
      <c r="Q127" s="140"/>
      <c r="R127" s="141">
        <f>SUM(R128:R132)</f>
        <v>0</v>
      </c>
      <c r="S127" s="140"/>
      <c r="T127" s="142">
        <f>SUM(T128:T132)</f>
        <v>0</v>
      </c>
      <c r="AR127" s="135" t="s">
        <v>86</v>
      </c>
      <c r="AT127" s="143" t="s">
        <v>77</v>
      </c>
      <c r="AU127" s="143" t="s">
        <v>86</v>
      </c>
      <c r="AY127" s="135" t="s">
        <v>121</v>
      </c>
      <c r="BK127" s="144">
        <f>SUM(BK128:BK132)</f>
        <v>0</v>
      </c>
    </row>
    <row r="128" spans="2:65" s="1" customFormat="1" ht="16.5" customHeight="1">
      <c r="B128" s="147"/>
      <c r="C128" s="148" t="s">
        <v>86</v>
      </c>
      <c r="D128" s="148" t="s">
        <v>124</v>
      </c>
      <c r="E128" s="149" t="s">
        <v>125</v>
      </c>
      <c r="F128" s="150" t="s">
        <v>126</v>
      </c>
      <c r="G128" s="151" t="s">
        <v>127</v>
      </c>
      <c r="H128" s="152">
        <v>2</v>
      </c>
      <c r="I128" s="153"/>
      <c r="J128" s="154">
        <f>ROUND(I128*H128,2)</f>
        <v>0</v>
      </c>
      <c r="K128" s="150" t="s">
        <v>128</v>
      </c>
      <c r="L128" s="32"/>
      <c r="M128" s="155" t="s">
        <v>1</v>
      </c>
      <c r="N128" s="156" t="s">
        <v>43</v>
      </c>
      <c r="O128" s="55"/>
      <c r="P128" s="157">
        <f>O128*H128</f>
        <v>0</v>
      </c>
      <c r="Q128" s="157">
        <v>0</v>
      </c>
      <c r="R128" s="157">
        <f>Q128*H128</f>
        <v>0</v>
      </c>
      <c r="S128" s="157">
        <v>0</v>
      </c>
      <c r="T128" s="158">
        <f>S128*H128</f>
        <v>0</v>
      </c>
      <c r="AR128" s="159" t="s">
        <v>129</v>
      </c>
      <c r="AT128" s="159" t="s">
        <v>124</v>
      </c>
      <c r="AU128" s="159" t="s">
        <v>88</v>
      </c>
      <c r="AY128" s="17" t="s">
        <v>121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17" t="s">
        <v>86</v>
      </c>
      <c r="BK128" s="160">
        <f>ROUND(I128*H128,2)</f>
        <v>0</v>
      </c>
      <c r="BL128" s="17" t="s">
        <v>129</v>
      </c>
      <c r="BM128" s="159" t="s">
        <v>130</v>
      </c>
    </row>
    <row r="129" spans="2:65" s="1" customFormat="1" ht="19.5">
      <c r="B129" s="32"/>
      <c r="D129" s="161" t="s">
        <v>131</v>
      </c>
      <c r="F129" s="162" t="s">
        <v>132</v>
      </c>
      <c r="I129" s="87"/>
      <c r="L129" s="32"/>
      <c r="M129" s="163"/>
      <c r="N129" s="55"/>
      <c r="O129" s="55"/>
      <c r="P129" s="55"/>
      <c r="Q129" s="55"/>
      <c r="R129" s="55"/>
      <c r="S129" s="55"/>
      <c r="T129" s="56"/>
      <c r="AT129" s="17" t="s">
        <v>131</v>
      </c>
      <c r="AU129" s="17" t="s">
        <v>88</v>
      </c>
    </row>
    <row r="130" spans="2:65" s="1" customFormat="1" ht="16.5" customHeight="1">
      <c r="B130" s="147"/>
      <c r="C130" s="148" t="s">
        <v>88</v>
      </c>
      <c r="D130" s="148" t="s">
        <v>124</v>
      </c>
      <c r="E130" s="149" t="s">
        <v>133</v>
      </c>
      <c r="F130" s="150" t="s">
        <v>134</v>
      </c>
      <c r="G130" s="151" t="s">
        <v>127</v>
      </c>
      <c r="H130" s="152">
        <v>58</v>
      </c>
      <c r="I130" s="153"/>
      <c r="J130" s="154">
        <f>ROUND(I130*H130,2)</f>
        <v>0</v>
      </c>
      <c r="K130" s="150" t="s">
        <v>128</v>
      </c>
      <c r="L130" s="32"/>
      <c r="M130" s="155" t="s">
        <v>1</v>
      </c>
      <c r="N130" s="156" t="s">
        <v>43</v>
      </c>
      <c r="O130" s="55"/>
      <c r="P130" s="157">
        <f>O130*H130</f>
        <v>0</v>
      </c>
      <c r="Q130" s="157">
        <v>0</v>
      </c>
      <c r="R130" s="157">
        <f>Q130*H130</f>
        <v>0</v>
      </c>
      <c r="S130" s="157">
        <v>0</v>
      </c>
      <c r="T130" s="158">
        <f>S130*H130</f>
        <v>0</v>
      </c>
      <c r="AR130" s="159" t="s">
        <v>129</v>
      </c>
      <c r="AT130" s="159" t="s">
        <v>124</v>
      </c>
      <c r="AU130" s="159" t="s">
        <v>88</v>
      </c>
      <c r="AY130" s="17" t="s">
        <v>121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17" t="s">
        <v>86</v>
      </c>
      <c r="BK130" s="160">
        <f>ROUND(I130*H130,2)</f>
        <v>0</v>
      </c>
      <c r="BL130" s="17" t="s">
        <v>129</v>
      </c>
      <c r="BM130" s="159" t="s">
        <v>135</v>
      </c>
    </row>
    <row r="131" spans="2:65" s="1" customFormat="1" ht="19.5">
      <c r="B131" s="32"/>
      <c r="D131" s="161" t="s">
        <v>131</v>
      </c>
      <c r="F131" s="162" t="s">
        <v>136</v>
      </c>
      <c r="I131" s="87"/>
      <c r="L131" s="32"/>
      <c r="M131" s="163"/>
      <c r="N131" s="55"/>
      <c r="O131" s="55"/>
      <c r="P131" s="55"/>
      <c r="Q131" s="55"/>
      <c r="R131" s="55"/>
      <c r="S131" s="55"/>
      <c r="T131" s="56"/>
      <c r="AT131" s="17" t="s">
        <v>131</v>
      </c>
      <c r="AU131" s="17" t="s">
        <v>88</v>
      </c>
    </row>
    <row r="132" spans="2:65" s="12" customFormat="1">
      <c r="B132" s="164"/>
      <c r="D132" s="161" t="s">
        <v>137</v>
      </c>
      <c r="F132" s="165" t="s">
        <v>138</v>
      </c>
      <c r="H132" s="166">
        <v>58</v>
      </c>
      <c r="I132" s="167"/>
      <c r="L132" s="164"/>
      <c r="M132" s="168"/>
      <c r="N132" s="169"/>
      <c r="O132" s="169"/>
      <c r="P132" s="169"/>
      <c r="Q132" s="169"/>
      <c r="R132" s="169"/>
      <c r="S132" s="169"/>
      <c r="T132" s="170"/>
      <c r="AT132" s="171" t="s">
        <v>137</v>
      </c>
      <c r="AU132" s="171" t="s">
        <v>88</v>
      </c>
      <c r="AV132" s="12" t="s">
        <v>88</v>
      </c>
      <c r="AW132" s="12" t="s">
        <v>3</v>
      </c>
      <c r="AX132" s="12" t="s">
        <v>86</v>
      </c>
      <c r="AY132" s="171" t="s">
        <v>121</v>
      </c>
    </row>
    <row r="133" spans="2:65" s="11" customFormat="1" ht="25.9" customHeight="1">
      <c r="B133" s="134"/>
      <c r="D133" s="135" t="s">
        <v>77</v>
      </c>
      <c r="E133" s="136" t="s">
        <v>139</v>
      </c>
      <c r="F133" s="136" t="s">
        <v>140</v>
      </c>
      <c r="I133" s="137"/>
      <c r="J133" s="138">
        <f>BK133</f>
        <v>0</v>
      </c>
      <c r="L133" s="134"/>
      <c r="M133" s="139"/>
      <c r="N133" s="140"/>
      <c r="O133" s="140"/>
      <c r="P133" s="141">
        <f>P134+P175+P217+P253</f>
        <v>0</v>
      </c>
      <c r="Q133" s="140"/>
      <c r="R133" s="141">
        <f>R134+R175+R217+R253</f>
        <v>5.5212753800000005</v>
      </c>
      <c r="S133" s="140"/>
      <c r="T133" s="142">
        <f>T134+T175+T217+T253</f>
        <v>0</v>
      </c>
      <c r="AR133" s="135" t="s">
        <v>88</v>
      </c>
      <c r="AT133" s="143" t="s">
        <v>77</v>
      </c>
      <c r="AU133" s="143" t="s">
        <v>78</v>
      </c>
      <c r="AY133" s="135" t="s">
        <v>121</v>
      </c>
      <c r="BK133" s="144">
        <f>BK134+BK175+BK217+BK253</f>
        <v>0</v>
      </c>
    </row>
    <row r="134" spans="2:65" s="11" customFormat="1" ht="22.9" customHeight="1">
      <c r="B134" s="134"/>
      <c r="D134" s="135" t="s">
        <v>77</v>
      </c>
      <c r="E134" s="145" t="s">
        <v>141</v>
      </c>
      <c r="F134" s="145" t="s">
        <v>142</v>
      </c>
      <c r="I134" s="137"/>
      <c r="J134" s="146">
        <f>BK134</f>
        <v>0</v>
      </c>
      <c r="L134" s="134"/>
      <c r="M134" s="139"/>
      <c r="N134" s="140"/>
      <c r="O134" s="140"/>
      <c r="P134" s="141">
        <f>SUM(P135:P174)</f>
        <v>0</v>
      </c>
      <c r="Q134" s="140"/>
      <c r="R134" s="141">
        <f>SUM(R135:R174)</f>
        <v>4.3475422999999997</v>
      </c>
      <c r="S134" s="140"/>
      <c r="T134" s="142">
        <f>SUM(T135:T174)</f>
        <v>0</v>
      </c>
      <c r="AR134" s="135" t="s">
        <v>88</v>
      </c>
      <c r="AT134" s="143" t="s">
        <v>77</v>
      </c>
      <c r="AU134" s="143" t="s">
        <v>86</v>
      </c>
      <c r="AY134" s="135" t="s">
        <v>121</v>
      </c>
      <c r="BK134" s="144">
        <f>SUM(BK135:BK174)</f>
        <v>0</v>
      </c>
    </row>
    <row r="135" spans="2:65" s="1" customFormat="1" ht="16.5" customHeight="1">
      <c r="B135" s="147"/>
      <c r="C135" s="148" t="s">
        <v>143</v>
      </c>
      <c r="D135" s="148" t="s">
        <v>124</v>
      </c>
      <c r="E135" s="149" t="s">
        <v>144</v>
      </c>
      <c r="F135" s="150" t="s">
        <v>145</v>
      </c>
      <c r="G135" s="151" t="s">
        <v>146</v>
      </c>
      <c r="H135" s="152">
        <v>35.6</v>
      </c>
      <c r="I135" s="153"/>
      <c r="J135" s="154">
        <f>ROUND(I135*H135,2)</f>
        <v>0</v>
      </c>
      <c r="K135" s="150" t="s">
        <v>128</v>
      </c>
      <c r="L135" s="32"/>
      <c r="M135" s="155" t="s">
        <v>1</v>
      </c>
      <c r="N135" s="156" t="s">
        <v>43</v>
      </c>
      <c r="O135" s="55"/>
      <c r="P135" s="157">
        <f>O135*H135</f>
        <v>0</v>
      </c>
      <c r="Q135" s="157">
        <v>0</v>
      </c>
      <c r="R135" s="157">
        <f>Q135*H135</f>
        <v>0</v>
      </c>
      <c r="S135" s="157">
        <v>0</v>
      </c>
      <c r="T135" s="158">
        <f>S135*H135</f>
        <v>0</v>
      </c>
      <c r="AR135" s="159" t="s">
        <v>147</v>
      </c>
      <c r="AT135" s="159" t="s">
        <v>124</v>
      </c>
      <c r="AU135" s="159" t="s">
        <v>88</v>
      </c>
      <c r="AY135" s="17" t="s">
        <v>121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17" t="s">
        <v>86</v>
      </c>
      <c r="BK135" s="160">
        <f>ROUND(I135*H135,2)</f>
        <v>0</v>
      </c>
      <c r="BL135" s="17" t="s">
        <v>147</v>
      </c>
      <c r="BM135" s="159" t="s">
        <v>148</v>
      </c>
    </row>
    <row r="136" spans="2:65" s="1" customFormat="1">
      <c r="B136" s="32"/>
      <c r="D136" s="161" t="s">
        <v>131</v>
      </c>
      <c r="F136" s="162" t="s">
        <v>149</v>
      </c>
      <c r="I136" s="87"/>
      <c r="L136" s="32"/>
      <c r="M136" s="163"/>
      <c r="N136" s="55"/>
      <c r="O136" s="55"/>
      <c r="P136" s="55"/>
      <c r="Q136" s="55"/>
      <c r="R136" s="55"/>
      <c r="S136" s="55"/>
      <c r="T136" s="56"/>
      <c r="AT136" s="17" t="s">
        <v>131</v>
      </c>
      <c r="AU136" s="17" t="s">
        <v>88</v>
      </c>
    </row>
    <row r="137" spans="2:65" s="12" customFormat="1">
      <c r="B137" s="164"/>
      <c r="D137" s="161" t="s">
        <v>137</v>
      </c>
      <c r="E137" s="171" t="s">
        <v>1</v>
      </c>
      <c r="F137" s="165" t="s">
        <v>150</v>
      </c>
      <c r="H137" s="166">
        <v>16.239999999999998</v>
      </c>
      <c r="I137" s="167"/>
      <c r="L137" s="164"/>
      <c r="M137" s="168"/>
      <c r="N137" s="169"/>
      <c r="O137" s="169"/>
      <c r="P137" s="169"/>
      <c r="Q137" s="169"/>
      <c r="R137" s="169"/>
      <c r="S137" s="169"/>
      <c r="T137" s="170"/>
      <c r="AT137" s="171" t="s">
        <v>137</v>
      </c>
      <c r="AU137" s="171" t="s">
        <v>88</v>
      </c>
      <c r="AV137" s="12" t="s">
        <v>88</v>
      </c>
      <c r="AW137" s="12" t="s">
        <v>32</v>
      </c>
      <c r="AX137" s="12" t="s">
        <v>78</v>
      </c>
      <c r="AY137" s="171" t="s">
        <v>121</v>
      </c>
    </row>
    <row r="138" spans="2:65" s="12" customFormat="1">
      <c r="B138" s="164"/>
      <c r="D138" s="161" t="s">
        <v>137</v>
      </c>
      <c r="E138" s="171" t="s">
        <v>1</v>
      </c>
      <c r="F138" s="165" t="s">
        <v>151</v>
      </c>
      <c r="H138" s="166">
        <v>7.84</v>
      </c>
      <c r="I138" s="167"/>
      <c r="L138" s="164"/>
      <c r="M138" s="168"/>
      <c r="N138" s="169"/>
      <c r="O138" s="169"/>
      <c r="P138" s="169"/>
      <c r="Q138" s="169"/>
      <c r="R138" s="169"/>
      <c r="S138" s="169"/>
      <c r="T138" s="170"/>
      <c r="AT138" s="171" t="s">
        <v>137</v>
      </c>
      <c r="AU138" s="171" t="s">
        <v>88</v>
      </c>
      <c r="AV138" s="12" t="s">
        <v>88</v>
      </c>
      <c r="AW138" s="12" t="s">
        <v>32</v>
      </c>
      <c r="AX138" s="12" t="s">
        <v>78</v>
      </c>
      <c r="AY138" s="171" t="s">
        <v>121</v>
      </c>
    </row>
    <row r="139" spans="2:65" s="12" customFormat="1">
      <c r="B139" s="164"/>
      <c r="D139" s="161" t="s">
        <v>137</v>
      </c>
      <c r="E139" s="171" t="s">
        <v>1</v>
      </c>
      <c r="F139" s="165" t="s">
        <v>152</v>
      </c>
      <c r="H139" s="166">
        <v>11.52</v>
      </c>
      <c r="I139" s="167"/>
      <c r="L139" s="164"/>
      <c r="M139" s="168"/>
      <c r="N139" s="169"/>
      <c r="O139" s="169"/>
      <c r="P139" s="169"/>
      <c r="Q139" s="169"/>
      <c r="R139" s="169"/>
      <c r="S139" s="169"/>
      <c r="T139" s="170"/>
      <c r="AT139" s="171" t="s">
        <v>137</v>
      </c>
      <c r="AU139" s="171" t="s">
        <v>88</v>
      </c>
      <c r="AV139" s="12" t="s">
        <v>88</v>
      </c>
      <c r="AW139" s="12" t="s">
        <v>32</v>
      </c>
      <c r="AX139" s="12" t="s">
        <v>78</v>
      </c>
      <c r="AY139" s="171" t="s">
        <v>121</v>
      </c>
    </row>
    <row r="140" spans="2:65" s="13" customFormat="1">
      <c r="B140" s="172"/>
      <c r="D140" s="161" t="s">
        <v>137</v>
      </c>
      <c r="E140" s="173" t="s">
        <v>1</v>
      </c>
      <c r="F140" s="174" t="s">
        <v>153</v>
      </c>
      <c r="H140" s="175">
        <v>35.6</v>
      </c>
      <c r="I140" s="176"/>
      <c r="L140" s="172"/>
      <c r="M140" s="177"/>
      <c r="N140" s="178"/>
      <c r="O140" s="178"/>
      <c r="P140" s="178"/>
      <c r="Q140" s="178"/>
      <c r="R140" s="178"/>
      <c r="S140" s="178"/>
      <c r="T140" s="179"/>
      <c r="AT140" s="173" t="s">
        <v>137</v>
      </c>
      <c r="AU140" s="173" t="s">
        <v>88</v>
      </c>
      <c r="AV140" s="13" t="s">
        <v>129</v>
      </c>
      <c r="AW140" s="13" t="s">
        <v>32</v>
      </c>
      <c r="AX140" s="13" t="s">
        <v>86</v>
      </c>
      <c r="AY140" s="173" t="s">
        <v>121</v>
      </c>
    </row>
    <row r="141" spans="2:65" s="1" customFormat="1" ht="16.5" customHeight="1">
      <c r="B141" s="147"/>
      <c r="C141" s="148" t="s">
        <v>129</v>
      </c>
      <c r="D141" s="148" t="s">
        <v>124</v>
      </c>
      <c r="E141" s="149" t="s">
        <v>154</v>
      </c>
      <c r="F141" s="150" t="s">
        <v>155</v>
      </c>
      <c r="G141" s="151" t="s">
        <v>146</v>
      </c>
      <c r="H141" s="152">
        <v>205.8</v>
      </c>
      <c r="I141" s="153"/>
      <c r="J141" s="154">
        <f>ROUND(I141*H141,2)</f>
        <v>0</v>
      </c>
      <c r="K141" s="150" t="s">
        <v>128</v>
      </c>
      <c r="L141" s="32"/>
      <c r="M141" s="155" t="s">
        <v>1</v>
      </c>
      <c r="N141" s="156" t="s">
        <v>43</v>
      </c>
      <c r="O141" s="55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AR141" s="159" t="s">
        <v>147</v>
      </c>
      <c r="AT141" s="159" t="s">
        <v>124</v>
      </c>
      <c r="AU141" s="159" t="s">
        <v>88</v>
      </c>
      <c r="AY141" s="17" t="s">
        <v>121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7" t="s">
        <v>86</v>
      </c>
      <c r="BK141" s="160">
        <f>ROUND(I141*H141,2)</f>
        <v>0</v>
      </c>
      <c r="BL141" s="17" t="s">
        <v>147</v>
      </c>
      <c r="BM141" s="159" t="s">
        <v>156</v>
      </c>
    </row>
    <row r="142" spans="2:65" s="1" customFormat="1">
      <c r="B142" s="32"/>
      <c r="D142" s="161" t="s">
        <v>131</v>
      </c>
      <c r="F142" s="162" t="s">
        <v>157</v>
      </c>
      <c r="I142" s="87"/>
      <c r="L142" s="32"/>
      <c r="M142" s="163"/>
      <c r="N142" s="55"/>
      <c r="O142" s="55"/>
      <c r="P142" s="55"/>
      <c r="Q142" s="55"/>
      <c r="R142" s="55"/>
      <c r="S142" s="55"/>
      <c r="T142" s="56"/>
      <c r="AT142" s="17" t="s">
        <v>131</v>
      </c>
      <c r="AU142" s="17" t="s">
        <v>88</v>
      </c>
    </row>
    <row r="143" spans="2:65" s="12" customFormat="1">
      <c r="B143" s="164"/>
      <c r="D143" s="161" t="s">
        <v>137</v>
      </c>
      <c r="E143" s="171" t="s">
        <v>1</v>
      </c>
      <c r="F143" s="165" t="s">
        <v>158</v>
      </c>
      <c r="H143" s="166">
        <v>205.8</v>
      </c>
      <c r="I143" s="167"/>
      <c r="L143" s="164"/>
      <c r="M143" s="168"/>
      <c r="N143" s="169"/>
      <c r="O143" s="169"/>
      <c r="P143" s="169"/>
      <c r="Q143" s="169"/>
      <c r="R143" s="169"/>
      <c r="S143" s="169"/>
      <c r="T143" s="170"/>
      <c r="AT143" s="171" t="s">
        <v>137</v>
      </c>
      <c r="AU143" s="171" t="s">
        <v>88</v>
      </c>
      <c r="AV143" s="12" t="s">
        <v>88</v>
      </c>
      <c r="AW143" s="12" t="s">
        <v>32</v>
      </c>
      <c r="AX143" s="12" t="s">
        <v>78</v>
      </c>
      <c r="AY143" s="171" t="s">
        <v>121</v>
      </c>
    </row>
    <row r="144" spans="2:65" s="13" customFormat="1">
      <c r="B144" s="172"/>
      <c r="D144" s="161" t="s">
        <v>137</v>
      </c>
      <c r="E144" s="173" t="s">
        <v>1</v>
      </c>
      <c r="F144" s="174" t="s">
        <v>153</v>
      </c>
      <c r="H144" s="175">
        <v>205.8</v>
      </c>
      <c r="I144" s="176"/>
      <c r="L144" s="172"/>
      <c r="M144" s="177"/>
      <c r="N144" s="178"/>
      <c r="O144" s="178"/>
      <c r="P144" s="178"/>
      <c r="Q144" s="178"/>
      <c r="R144" s="178"/>
      <c r="S144" s="178"/>
      <c r="T144" s="179"/>
      <c r="AT144" s="173" t="s">
        <v>137</v>
      </c>
      <c r="AU144" s="173" t="s">
        <v>88</v>
      </c>
      <c r="AV144" s="13" t="s">
        <v>129</v>
      </c>
      <c r="AW144" s="13" t="s">
        <v>32</v>
      </c>
      <c r="AX144" s="13" t="s">
        <v>86</v>
      </c>
      <c r="AY144" s="173" t="s">
        <v>121</v>
      </c>
    </row>
    <row r="145" spans="2:65" s="1" customFormat="1" ht="16.5" customHeight="1">
      <c r="B145" s="147"/>
      <c r="C145" s="148" t="s">
        <v>159</v>
      </c>
      <c r="D145" s="148" t="s">
        <v>124</v>
      </c>
      <c r="E145" s="149" t="s">
        <v>160</v>
      </c>
      <c r="F145" s="150" t="s">
        <v>161</v>
      </c>
      <c r="G145" s="151" t="s">
        <v>146</v>
      </c>
      <c r="H145" s="152">
        <v>102.9</v>
      </c>
      <c r="I145" s="153"/>
      <c r="J145" s="154">
        <f>ROUND(I145*H145,2)</f>
        <v>0</v>
      </c>
      <c r="K145" s="150" t="s">
        <v>1</v>
      </c>
      <c r="L145" s="32"/>
      <c r="M145" s="155" t="s">
        <v>1</v>
      </c>
      <c r="N145" s="156" t="s">
        <v>43</v>
      </c>
      <c r="O145" s="55"/>
      <c r="P145" s="157">
        <f>O145*H145</f>
        <v>0</v>
      </c>
      <c r="Q145" s="157">
        <v>0</v>
      </c>
      <c r="R145" s="157">
        <f>Q145*H145</f>
        <v>0</v>
      </c>
      <c r="S145" s="157">
        <v>0</v>
      </c>
      <c r="T145" s="158">
        <f>S145*H145</f>
        <v>0</v>
      </c>
      <c r="AR145" s="159" t="s">
        <v>147</v>
      </c>
      <c r="AT145" s="159" t="s">
        <v>124</v>
      </c>
      <c r="AU145" s="159" t="s">
        <v>88</v>
      </c>
      <c r="AY145" s="17" t="s">
        <v>121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17" t="s">
        <v>86</v>
      </c>
      <c r="BK145" s="160">
        <f>ROUND(I145*H145,2)</f>
        <v>0</v>
      </c>
      <c r="BL145" s="17" t="s">
        <v>147</v>
      </c>
      <c r="BM145" s="159" t="s">
        <v>162</v>
      </c>
    </row>
    <row r="146" spans="2:65" s="1" customFormat="1">
      <c r="B146" s="32"/>
      <c r="D146" s="161" t="s">
        <v>131</v>
      </c>
      <c r="F146" s="162" t="s">
        <v>163</v>
      </c>
      <c r="I146" s="87"/>
      <c r="L146" s="32"/>
      <c r="M146" s="163"/>
      <c r="N146" s="55"/>
      <c r="O146" s="55"/>
      <c r="P146" s="55"/>
      <c r="Q146" s="55"/>
      <c r="R146" s="55"/>
      <c r="S146" s="55"/>
      <c r="T146" s="56"/>
      <c r="AT146" s="17" t="s">
        <v>131</v>
      </c>
      <c r="AU146" s="17" t="s">
        <v>88</v>
      </c>
    </row>
    <row r="147" spans="2:65" s="12" customFormat="1">
      <c r="B147" s="164"/>
      <c r="D147" s="161" t="s">
        <v>137</v>
      </c>
      <c r="E147" s="171" t="s">
        <v>1</v>
      </c>
      <c r="F147" s="165" t="s">
        <v>164</v>
      </c>
      <c r="H147" s="166">
        <v>102.9</v>
      </c>
      <c r="I147" s="167"/>
      <c r="L147" s="164"/>
      <c r="M147" s="168"/>
      <c r="N147" s="169"/>
      <c r="O147" s="169"/>
      <c r="P147" s="169"/>
      <c r="Q147" s="169"/>
      <c r="R147" s="169"/>
      <c r="S147" s="169"/>
      <c r="T147" s="170"/>
      <c r="AT147" s="171" t="s">
        <v>137</v>
      </c>
      <c r="AU147" s="171" t="s">
        <v>88</v>
      </c>
      <c r="AV147" s="12" t="s">
        <v>88</v>
      </c>
      <c r="AW147" s="12" t="s">
        <v>32</v>
      </c>
      <c r="AX147" s="12" t="s">
        <v>78</v>
      </c>
      <c r="AY147" s="171" t="s">
        <v>121</v>
      </c>
    </row>
    <row r="148" spans="2:65" s="13" customFormat="1">
      <c r="B148" s="172"/>
      <c r="D148" s="161" t="s">
        <v>137</v>
      </c>
      <c r="E148" s="173" t="s">
        <v>1</v>
      </c>
      <c r="F148" s="174" t="s">
        <v>153</v>
      </c>
      <c r="H148" s="175">
        <v>102.9</v>
      </c>
      <c r="I148" s="176"/>
      <c r="L148" s="172"/>
      <c r="M148" s="177"/>
      <c r="N148" s="178"/>
      <c r="O148" s="178"/>
      <c r="P148" s="178"/>
      <c r="Q148" s="178"/>
      <c r="R148" s="178"/>
      <c r="S148" s="178"/>
      <c r="T148" s="179"/>
      <c r="AT148" s="173" t="s">
        <v>137</v>
      </c>
      <c r="AU148" s="173" t="s">
        <v>88</v>
      </c>
      <c r="AV148" s="13" t="s">
        <v>129</v>
      </c>
      <c r="AW148" s="13" t="s">
        <v>32</v>
      </c>
      <c r="AX148" s="13" t="s">
        <v>86</v>
      </c>
      <c r="AY148" s="173" t="s">
        <v>121</v>
      </c>
    </row>
    <row r="149" spans="2:65" s="1" customFormat="1" ht="16.5" customHeight="1">
      <c r="B149" s="147"/>
      <c r="C149" s="180" t="s">
        <v>165</v>
      </c>
      <c r="D149" s="180" t="s">
        <v>166</v>
      </c>
      <c r="E149" s="181" t="s">
        <v>167</v>
      </c>
      <c r="F149" s="182" t="s">
        <v>168</v>
      </c>
      <c r="G149" s="183" t="s">
        <v>169</v>
      </c>
      <c r="H149" s="184">
        <v>5.66</v>
      </c>
      <c r="I149" s="185"/>
      <c r="J149" s="186">
        <f>ROUND(I149*H149,2)</f>
        <v>0</v>
      </c>
      <c r="K149" s="182" t="s">
        <v>128</v>
      </c>
      <c r="L149" s="187"/>
      <c r="M149" s="188" t="s">
        <v>1</v>
      </c>
      <c r="N149" s="189" t="s">
        <v>43</v>
      </c>
      <c r="O149" s="55"/>
      <c r="P149" s="157">
        <f>O149*H149</f>
        <v>0</v>
      </c>
      <c r="Q149" s="157">
        <v>0.55000000000000004</v>
      </c>
      <c r="R149" s="157">
        <f>Q149*H149</f>
        <v>3.1130000000000004</v>
      </c>
      <c r="S149" s="157">
        <v>0</v>
      </c>
      <c r="T149" s="158">
        <f>S149*H149</f>
        <v>0</v>
      </c>
      <c r="AR149" s="159" t="s">
        <v>170</v>
      </c>
      <c r="AT149" s="159" t="s">
        <v>166</v>
      </c>
      <c r="AU149" s="159" t="s">
        <v>88</v>
      </c>
      <c r="AY149" s="17" t="s">
        <v>121</v>
      </c>
      <c r="BE149" s="160">
        <f>IF(N149="základní",J149,0)</f>
        <v>0</v>
      </c>
      <c r="BF149" s="160">
        <f>IF(N149="snížená",J149,0)</f>
        <v>0</v>
      </c>
      <c r="BG149" s="160">
        <f>IF(N149="zákl. přenesená",J149,0)</f>
        <v>0</v>
      </c>
      <c r="BH149" s="160">
        <f>IF(N149="sníž. přenesená",J149,0)</f>
        <v>0</v>
      </c>
      <c r="BI149" s="160">
        <f>IF(N149="nulová",J149,0)</f>
        <v>0</v>
      </c>
      <c r="BJ149" s="17" t="s">
        <v>86</v>
      </c>
      <c r="BK149" s="160">
        <f>ROUND(I149*H149,2)</f>
        <v>0</v>
      </c>
      <c r="BL149" s="17" t="s">
        <v>147</v>
      </c>
      <c r="BM149" s="159" t="s">
        <v>171</v>
      </c>
    </row>
    <row r="150" spans="2:65" s="1" customFormat="1">
      <c r="B150" s="32"/>
      <c r="D150" s="161" t="s">
        <v>131</v>
      </c>
      <c r="F150" s="162" t="s">
        <v>168</v>
      </c>
      <c r="I150" s="87"/>
      <c r="L150" s="32"/>
      <c r="M150" s="163"/>
      <c r="N150" s="55"/>
      <c r="O150" s="55"/>
      <c r="P150" s="55"/>
      <c r="Q150" s="55"/>
      <c r="R150" s="55"/>
      <c r="S150" s="55"/>
      <c r="T150" s="56"/>
      <c r="AT150" s="17" t="s">
        <v>131</v>
      </c>
      <c r="AU150" s="17" t="s">
        <v>88</v>
      </c>
    </row>
    <row r="151" spans="2:65" s="12" customFormat="1">
      <c r="B151" s="164"/>
      <c r="D151" s="161" t="s">
        <v>137</v>
      </c>
      <c r="E151" s="171" t="s">
        <v>1</v>
      </c>
      <c r="F151" s="165" t="s">
        <v>172</v>
      </c>
      <c r="H151" s="166">
        <v>5.1449999999999996</v>
      </c>
      <c r="I151" s="167"/>
      <c r="L151" s="164"/>
      <c r="M151" s="168"/>
      <c r="N151" s="169"/>
      <c r="O151" s="169"/>
      <c r="P151" s="169"/>
      <c r="Q151" s="169"/>
      <c r="R151" s="169"/>
      <c r="S151" s="169"/>
      <c r="T151" s="170"/>
      <c r="AT151" s="171" t="s">
        <v>137</v>
      </c>
      <c r="AU151" s="171" t="s">
        <v>88</v>
      </c>
      <c r="AV151" s="12" t="s">
        <v>88</v>
      </c>
      <c r="AW151" s="12" t="s">
        <v>32</v>
      </c>
      <c r="AX151" s="12" t="s">
        <v>78</v>
      </c>
      <c r="AY151" s="171" t="s">
        <v>121</v>
      </c>
    </row>
    <row r="152" spans="2:65" s="13" customFormat="1">
      <c r="B152" s="172"/>
      <c r="D152" s="161" t="s">
        <v>137</v>
      </c>
      <c r="E152" s="173" t="s">
        <v>1</v>
      </c>
      <c r="F152" s="174" t="s">
        <v>153</v>
      </c>
      <c r="H152" s="175">
        <v>5.1449999999999996</v>
      </c>
      <c r="I152" s="176"/>
      <c r="L152" s="172"/>
      <c r="M152" s="177"/>
      <c r="N152" s="178"/>
      <c r="O152" s="178"/>
      <c r="P152" s="178"/>
      <c r="Q152" s="178"/>
      <c r="R152" s="178"/>
      <c r="S152" s="178"/>
      <c r="T152" s="179"/>
      <c r="AT152" s="173" t="s">
        <v>137</v>
      </c>
      <c r="AU152" s="173" t="s">
        <v>88</v>
      </c>
      <c r="AV152" s="13" t="s">
        <v>129</v>
      </c>
      <c r="AW152" s="13" t="s">
        <v>32</v>
      </c>
      <c r="AX152" s="13" t="s">
        <v>86</v>
      </c>
      <c r="AY152" s="173" t="s">
        <v>121</v>
      </c>
    </row>
    <row r="153" spans="2:65" s="12" customFormat="1">
      <c r="B153" s="164"/>
      <c r="D153" s="161" t="s">
        <v>137</v>
      </c>
      <c r="F153" s="165" t="s">
        <v>173</v>
      </c>
      <c r="H153" s="166">
        <v>5.66</v>
      </c>
      <c r="I153" s="167"/>
      <c r="L153" s="164"/>
      <c r="M153" s="168"/>
      <c r="N153" s="169"/>
      <c r="O153" s="169"/>
      <c r="P153" s="169"/>
      <c r="Q153" s="169"/>
      <c r="R153" s="169"/>
      <c r="S153" s="169"/>
      <c r="T153" s="170"/>
      <c r="AT153" s="171" t="s">
        <v>137</v>
      </c>
      <c r="AU153" s="171" t="s">
        <v>88</v>
      </c>
      <c r="AV153" s="12" t="s">
        <v>88</v>
      </c>
      <c r="AW153" s="12" t="s">
        <v>3</v>
      </c>
      <c r="AX153" s="12" t="s">
        <v>86</v>
      </c>
      <c r="AY153" s="171" t="s">
        <v>121</v>
      </c>
    </row>
    <row r="154" spans="2:65" s="1" customFormat="1" ht="16.5" customHeight="1">
      <c r="B154" s="147"/>
      <c r="C154" s="148" t="s">
        <v>174</v>
      </c>
      <c r="D154" s="148" t="s">
        <v>124</v>
      </c>
      <c r="E154" s="149" t="s">
        <v>175</v>
      </c>
      <c r="F154" s="150" t="s">
        <v>176</v>
      </c>
      <c r="G154" s="151" t="s">
        <v>169</v>
      </c>
      <c r="H154" s="152">
        <v>5.1449999999999996</v>
      </c>
      <c r="I154" s="153"/>
      <c r="J154" s="154">
        <f>ROUND(I154*H154,2)</f>
        <v>0</v>
      </c>
      <c r="K154" s="150" t="s">
        <v>128</v>
      </c>
      <c r="L154" s="32"/>
      <c r="M154" s="155" t="s">
        <v>1</v>
      </c>
      <c r="N154" s="156" t="s">
        <v>43</v>
      </c>
      <c r="O154" s="55"/>
      <c r="P154" s="157">
        <f>O154*H154</f>
        <v>0</v>
      </c>
      <c r="Q154" s="157">
        <v>1.2659999999999999E-2</v>
      </c>
      <c r="R154" s="157">
        <f>Q154*H154</f>
        <v>6.5135699999999991E-2</v>
      </c>
      <c r="S154" s="157">
        <v>0</v>
      </c>
      <c r="T154" s="158">
        <f>S154*H154</f>
        <v>0</v>
      </c>
      <c r="AR154" s="159" t="s">
        <v>147</v>
      </c>
      <c r="AT154" s="159" t="s">
        <v>124</v>
      </c>
      <c r="AU154" s="159" t="s">
        <v>88</v>
      </c>
      <c r="AY154" s="17" t="s">
        <v>121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17" t="s">
        <v>86</v>
      </c>
      <c r="BK154" s="160">
        <f>ROUND(I154*H154,2)</f>
        <v>0</v>
      </c>
      <c r="BL154" s="17" t="s">
        <v>147</v>
      </c>
      <c r="BM154" s="159" t="s">
        <v>177</v>
      </c>
    </row>
    <row r="155" spans="2:65" s="1" customFormat="1">
      <c r="B155" s="32"/>
      <c r="D155" s="161" t="s">
        <v>131</v>
      </c>
      <c r="F155" s="162" t="s">
        <v>178</v>
      </c>
      <c r="I155" s="87"/>
      <c r="L155" s="32"/>
      <c r="M155" s="163"/>
      <c r="N155" s="55"/>
      <c r="O155" s="55"/>
      <c r="P155" s="55"/>
      <c r="Q155" s="55"/>
      <c r="R155" s="55"/>
      <c r="S155" s="55"/>
      <c r="T155" s="56"/>
      <c r="AT155" s="17" t="s">
        <v>131</v>
      </c>
      <c r="AU155" s="17" t="s">
        <v>88</v>
      </c>
    </row>
    <row r="156" spans="2:65" s="1" customFormat="1" ht="16.5" customHeight="1">
      <c r="B156" s="147"/>
      <c r="C156" s="148" t="s">
        <v>179</v>
      </c>
      <c r="D156" s="148" t="s">
        <v>124</v>
      </c>
      <c r="E156" s="149" t="s">
        <v>180</v>
      </c>
      <c r="F156" s="150" t="s">
        <v>181</v>
      </c>
      <c r="G156" s="151" t="s">
        <v>182</v>
      </c>
      <c r="H156" s="152">
        <v>2</v>
      </c>
      <c r="I156" s="153"/>
      <c r="J156" s="154">
        <f>ROUND(I156*H156,2)</f>
        <v>0</v>
      </c>
      <c r="K156" s="150" t="s">
        <v>1</v>
      </c>
      <c r="L156" s="32"/>
      <c r="M156" s="155" t="s">
        <v>1</v>
      </c>
      <c r="N156" s="156" t="s">
        <v>43</v>
      </c>
      <c r="O156" s="55"/>
      <c r="P156" s="157">
        <f>O156*H156</f>
        <v>0</v>
      </c>
      <c r="Q156" s="157">
        <v>0</v>
      </c>
      <c r="R156" s="157">
        <f>Q156*H156</f>
        <v>0</v>
      </c>
      <c r="S156" s="157">
        <v>0</v>
      </c>
      <c r="T156" s="158">
        <f>S156*H156</f>
        <v>0</v>
      </c>
      <c r="AR156" s="159" t="s">
        <v>147</v>
      </c>
      <c r="AT156" s="159" t="s">
        <v>124</v>
      </c>
      <c r="AU156" s="159" t="s">
        <v>88</v>
      </c>
      <c r="AY156" s="17" t="s">
        <v>121</v>
      </c>
      <c r="BE156" s="160">
        <f>IF(N156="základní",J156,0)</f>
        <v>0</v>
      </c>
      <c r="BF156" s="160">
        <f>IF(N156="snížená",J156,0)</f>
        <v>0</v>
      </c>
      <c r="BG156" s="160">
        <f>IF(N156="zákl. přenesená",J156,0)</f>
        <v>0</v>
      </c>
      <c r="BH156" s="160">
        <f>IF(N156="sníž. přenesená",J156,0)</f>
        <v>0</v>
      </c>
      <c r="BI156" s="160">
        <f>IF(N156="nulová",J156,0)</f>
        <v>0</v>
      </c>
      <c r="BJ156" s="17" t="s">
        <v>86</v>
      </c>
      <c r="BK156" s="160">
        <f>ROUND(I156*H156,2)</f>
        <v>0</v>
      </c>
      <c r="BL156" s="17" t="s">
        <v>147</v>
      </c>
      <c r="BM156" s="159" t="s">
        <v>183</v>
      </c>
    </row>
    <row r="157" spans="2:65" s="1" customFormat="1">
      <c r="B157" s="32"/>
      <c r="D157" s="161" t="s">
        <v>131</v>
      </c>
      <c r="F157" s="162" t="s">
        <v>184</v>
      </c>
      <c r="I157" s="87"/>
      <c r="L157" s="32"/>
      <c r="M157" s="163"/>
      <c r="N157" s="55"/>
      <c r="O157" s="55"/>
      <c r="P157" s="55"/>
      <c r="Q157" s="55"/>
      <c r="R157" s="55"/>
      <c r="S157" s="55"/>
      <c r="T157" s="56"/>
      <c r="AT157" s="17" t="s">
        <v>131</v>
      </c>
      <c r="AU157" s="17" t="s">
        <v>88</v>
      </c>
    </row>
    <row r="158" spans="2:65" s="1" customFormat="1" ht="16.5" customHeight="1">
      <c r="B158" s="147"/>
      <c r="C158" s="148" t="s">
        <v>122</v>
      </c>
      <c r="D158" s="148" t="s">
        <v>124</v>
      </c>
      <c r="E158" s="149" t="s">
        <v>185</v>
      </c>
      <c r="F158" s="150" t="s">
        <v>186</v>
      </c>
      <c r="G158" s="151" t="s">
        <v>187</v>
      </c>
      <c r="H158" s="152">
        <v>44.5</v>
      </c>
      <c r="I158" s="153"/>
      <c r="J158" s="154">
        <f>ROUND(I158*H158,2)</f>
        <v>0</v>
      </c>
      <c r="K158" s="150" t="s">
        <v>128</v>
      </c>
      <c r="L158" s="32"/>
      <c r="M158" s="155" t="s">
        <v>1</v>
      </c>
      <c r="N158" s="156" t="s">
        <v>43</v>
      </c>
      <c r="O158" s="55"/>
      <c r="P158" s="157">
        <f>O158*H158</f>
        <v>0</v>
      </c>
      <c r="Q158" s="157">
        <v>0</v>
      </c>
      <c r="R158" s="157">
        <f>Q158*H158</f>
        <v>0</v>
      </c>
      <c r="S158" s="157">
        <v>0</v>
      </c>
      <c r="T158" s="158">
        <f>S158*H158</f>
        <v>0</v>
      </c>
      <c r="AR158" s="159" t="s">
        <v>147</v>
      </c>
      <c r="AT158" s="159" t="s">
        <v>124</v>
      </c>
      <c r="AU158" s="159" t="s">
        <v>88</v>
      </c>
      <c r="AY158" s="17" t="s">
        <v>121</v>
      </c>
      <c r="BE158" s="160">
        <f>IF(N158="základní",J158,0)</f>
        <v>0</v>
      </c>
      <c r="BF158" s="160">
        <f>IF(N158="snížená",J158,0)</f>
        <v>0</v>
      </c>
      <c r="BG158" s="160">
        <f>IF(N158="zákl. přenesená",J158,0)</f>
        <v>0</v>
      </c>
      <c r="BH158" s="160">
        <f>IF(N158="sníž. přenesená",J158,0)</f>
        <v>0</v>
      </c>
      <c r="BI158" s="160">
        <f>IF(N158="nulová",J158,0)</f>
        <v>0</v>
      </c>
      <c r="BJ158" s="17" t="s">
        <v>86</v>
      </c>
      <c r="BK158" s="160">
        <f>ROUND(I158*H158,2)</f>
        <v>0</v>
      </c>
      <c r="BL158" s="17" t="s">
        <v>147</v>
      </c>
      <c r="BM158" s="159" t="s">
        <v>188</v>
      </c>
    </row>
    <row r="159" spans="2:65" s="1" customFormat="1" ht="19.5">
      <c r="B159" s="32"/>
      <c r="D159" s="161" t="s">
        <v>131</v>
      </c>
      <c r="F159" s="162" t="s">
        <v>189</v>
      </c>
      <c r="I159" s="87"/>
      <c r="L159" s="32"/>
      <c r="M159" s="163"/>
      <c r="N159" s="55"/>
      <c r="O159" s="55"/>
      <c r="P159" s="55"/>
      <c r="Q159" s="55"/>
      <c r="R159" s="55"/>
      <c r="S159" s="55"/>
      <c r="T159" s="56"/>
      <c r="AT159" s="17" t="s">
        <v>131</v>
      </c>
      <c r="AU159" s="17" t="s">
        <v>88</v>
      </c>
    </row>
    <row r="160" spans="2:65" s="12" customFormat="1">
      <c r="B160" s="164"/>
      <c r="D160" s="161" t="s">
        <v>137</v>
      </c>
      <c r="E160" s="171" t="s">
        <v>1</v>
      </c>
      <c r="F160" s="165" t="s">
        <v>190</v>
      </c>
      <c r="H160" s="166">
        <v>20.3</v>
      </c>
      <c r="I160" s="167"/>
      <c r="L160" s="164"/>
      <c r="M160" s="168"/>
      <c r="N160" s="169"/>
      <c r="O160" s="169"/>
      <c r="P160" s="169"/>
      <c r="Q160" s="169"/>
      <c r="R160" s="169"/>
      <c r="S160" s="169"/>
      <c r="T160" s="170"/>
      <c r="AT160" s="171" t="s">
        <v>137</v>
      </c>
      <c r="AU160" s="171" t="s">
        <v>88</v>
      </c>
      <c r="AV160" s="12" t="s">
        <v>88</v>
      </c>
      <c r="AW160" s="12" t="s">
        <v>32</v>
      </c>
      <c r="AX160" s="12" t="s">
        <v>78</v>
      </c>
      <c r="AY160" s="171" t="s">
        <v>121</v>
      </c>
    </row>
    <row r="161" spans="2:65" s="12" customFormat="1">
      <c r="B161" s="164"/>
      <c r="D161" s="161" t="s">
        <v>137</v>
      </c>
      <c r="E161" s="171" t="s">
        <v>1</v>
      </c>
      <c r="F161" s="165" t="s">
        <v>191</v>
      </c>
      <c r="H161" s="166">
        <v>9.8000000000000007</v>
      </c>
      <c r="I161" s="167"/>
      <c r="L161" s="164"/>
      <c r="M161" s="168"/>
      <c r="N161" s="169"/>
      <c r="O161" s="169"/>
      <c r="P161" s="169"/>
      <c r="Q161" s="169"/>
      <c r="R161" s="169"/>
      <c r="S161" s="169"/>
      <c r="T161" s="170"/>
      <c r="AT161" s="171" t="s">
        <v>137</v>
      </c>
      <c r="AU161" s="171" t="s">
        <v>88</v>
      </c>
      <c r="AV161" s="12" t="s">
        <v>88</v>
      </c>
      <c r="AW161" s="12" t="s">
        <v>32</v>
      </c>
      <c r="AX161" s="12" t="s">
        <v>78</v>
      </c>
      <c r="AY161" s="171" t="s">
        <v>121</v>
      </c>
    </row>
    <row r="162" spans="2:65" s="12" customFormat="1">
      <c r="B162" s="164"/>
      <c r="D162" s="161" t="s">
        <v>137</v>
      </c>
      <c r="E162" s="171" t="s">
        <v>1</v>
      </c>
      <c r="F162" s="165" t="s">
        <v>192</v>
      </c>
      <c r="H162" s="166">
        <v>14.4</v>
      </c>
      <c r="I162" s="167"/>
      <c r="L162" s="164"/>
      <c r="M162" s="168"/>
      <c r="N162" s="169"/>
      <c r="O162" s="169"/>
      <c r="P162" s="169"/>
      <c r="Q162" s="169"/>
      <c r="R162" s="169"/>
      <c r="S162" s="169"/>
      <c r="T162" s="170"/>
      <c r="AT162" s="171" t="s">
        <v>137</v>
      </c>
      <c r="AU162" s="171" t="s">
        <v>88</v>
      </c>
      <c r="AV162" s="12" t="s">
        <v>88</v>
      </c>
      <c r="AW162" s="12" t="s">
        <v>32</v>
      </c>
      <c r="AX162" s="12" t="s">
        <v>78</v>
      </c>
      <c r="AY162" s="171" t="s">
        <v>121</v>
      </c>
    </row>
    <row r="163" spans="2:65" s="13" customFormat="1">
      <c r="B163" s="172"/>
      <c r="D163" s="161" t="s">
        <v>137</v>
      </c>
      <c r="E163" s="173" t="s">
        <v>1</v>
      </c>
      <c r="F163" s="174" t="s">
        <v>153</v>
      </c>
      <c r="H163" s="175">
        <v>44.5</v>
      </c>
      <c r="I163" s="176"/>
      <c r="L163" s="172"/>
      <c r="M163" s="177"/>
      <c r="N163" s="178"/>
      <c r="O163" s="178"/>
      <c r="P163" s="178"/>
      <c r="Q163" s="178"/>
      <c r="R163" s="178"/>
      <c r="S163" s="178"/>
      <c r="T163" s="179"/>
      <c r="AT163" s="173" t="s">
        <v>137</v>
      </c>
      <c r="AU163" s="173" t="s">
        <v>88</v>
      </c>
      <c r="AV163" s="13" t="s">
        <v>129</v>
      </c>
      <c r="AW163" s="13" t="s">
        <v>32</v>
      </c>
      <c r="AX163" s="13" t="s">
        <v>86</v>
      </c>
      <c r="AY163" s="173" t="s">
        <v>121</v>
      </c>
    </row>
    <row r="164" spans="2:65" s="1" customFormat="1" ht="16.5" customHeight="1">
      <c r="B164" s="147"/>
      <c r="C164" s="180" t="s">
        <v>193</v>
      </c>
      <c r="D164" s="180" t="s">
        <v>166</v>
      </c>
      <c r="E164" s="181" t="s">
        <v>194</v>
      </c>
      <c r="F164" s="182" t="s">
        <v>195</v>
      </c>
      <c r="G164" s="183" t="s">
        <v>169</v>
      </c>
      <c r="H164" s="184">
        <v>2.0470000000000002</v>
      </c>
      <c r="I164" s="185"/>
      <c r="J164" s="186">
        <f>ROUND(I164*H164,2)</f>
        <v>0</v>
      </c>
      <c r="K164" s="182" t="s">
        <v>128</v>
      </c>
      <c r="L164" s="187"/>
      <c r="M164" s="188" t="s">
        <v>1</v>
      </c>
      <c r="N164" s="189" t="s">
        <v>43</v>
      </c>
      <c r="O164" s="55"/>
      <c r="P164" s="157">
        <f>O164*H164</f>
        <v>0</v>
      </c>
      <c r="Q164" s="157">
        <v>0.55000000000000004</v>
      </c>
      <c r="R164" s="157">
        <f>Q164*H164</f>
        <v>1.1258500000000002</v>
      </c>
      <c r="S164" s="157">
        <v>0</v>
      </c>
      <c r="T164" s="158">
        <f>S164*H164</f>
        <v>0</v>
      </c>
      <c r="AR164" s="159" t="s">
        <v>170</v>
      </c>
      <c r="AT164" s="159" t="s">
        <v>166</v>
      </c>
      <c r="AU164" s="159" t="s">
        <v>88</v>
      </c>
      <c r="AY164" s="17" t="s">
        <v>121</v>
      </c>
      <c r="BE164" s="160">
        <f>IF(N164="základní",J164,0)</f>
        <v>0</v>
      </c>
      <c r="BF164" s="160">
        <f>IF(N164="snížená",J164,0)</f>
        <v>0</v>
      </c>
      <c r="BG164" s="160">
        <f>IF(N164="zákl. přenesená",J164,0)</f>
        <v>0</v>
      </c>
      <c r="BH164" s="160">
        <f>IF(N164="sníž. přenesená",J164,0)</f>
        <v>0</v>
      </c>
      <c r="BI164" s="160">
        <f>IF(N164="nulová",J164,0)</f>
        <v>0</v>
      </c>
      <c r="BJ164" s="17" t="s">
        <v>86</v>
      </c>
      <c r="BK164" s="160">
        <f>ROUND(I164*H164,2)</f>
        <v>0</v>
      </c>
      <c r="BL164" s="17" t="s">
        <v>147</v>
      </c>
      <c r="BM164" s="159" t="s">
        <v>196</v>
      </c>
    </row>
    <row r="165" spans="2:65" s="1" customFormat="1">
      <c r="B165" s="32"/>
      <c r="D165" s="161" t="s">
        <v>131</v>
      </c>
      <c r="F165" s="162" t="s">
        <v>195</v>
      </c>
      <c r="I165" s="87"/>
      <c r="L165" s="32"/>
      <c r="M165" s="163"/>
      <c r="N165" s="55"/>
      <c r="O165" s="55"/>
      <c r="P165" s="55"/>
      <c r="Q165" s="55"/>
      <c r="R165" s="55"/>
      <c r="S165" s="55"/>
      <c r="T165" s="56"/>
      <c r="AT165" s="17" t="s">
        <v>131</v>
      </c>
      <c r="AU165" s="17" t="s">
        <v>88</v>
      </c>
    </row>
    <row r="166" spans="2:65" s="12" customFormat="1">
      <c r="B166" s="164"/>
      <c r="D166" s="161" t="s">
        <v>137</v>
      </c>
      <c r="E166" s="171" t="s">
        <v>1</v>
      </c>
      <c r="F166" s="165" t="s">
        <v>197</v>
      </c>
      <c r="H166" s="166">
        <v>0.81200000000000006</v>
      </c>
      <c r="I166" s="167"/>
      <c r="L166" s="164"/>
      <c r="M166" s="168"/>
      <c r="N166" s="169"/>
      <c r="O166" s="169"/>
      <c r="P166" s="169"/>
      <c r="Q166" s="169"/>
      <c r="R166" s="169"/>
      <c r="S166" s="169"/>
      <c r="T166" s="170"/>
      <c r="AT166" s="171" t="s">
        <v>137</v>
      </c>
      <c r="AU166" s="171" t="s">
        <v>88</v>
      </c>
      <c r="AV166" s="12" t="s">
        <v>88</v>
      </c>
      <c r="AW166" s="12" t="s">
        <v>32</v>
      </c>
      <c r="AX166" s="12" t="s">
        <v>78</v>
      </c>
      <c r="AY166" s="171" t="s">
        <v>121</v>
      </c>
    </row>
    <row r="167" spans="2:65" s="12" customFormat="1">
      <c r="B167" s="164"/>
      <c r="D167" s="161" t="s">
        <v>137</v>
      </c>
      <c r="E167" s="171" t="s">
        <v>1</v>
      </c>
      <c r="F167" s="165" t="s">
        <v>198</v>
      </c>
      <c r="H167" s="166">
        <v>0.39200000000000002</v>
      </c>
      <c r="I167" s="167"/>
      <c r="L167" s="164"/>
      <c r="M167" s="168"/>
      <c r="N167" s="169"/>
      <c r="O167" s="169"/>
      <c r="P167" s="169"/>
      <c r="Q167" s="169"/>
      <c r="R167" s="169"/>
      <c r="S167" s="169"/>
      <c r="T167" s="170"/>
      <c r="AT167" s="171" t="s">
        <v>137</v>
      </c>
      <c r="AU167" s="171" t="s">
        <v>88</v>
      </c>
      <c r="AV167" s="12" t="s">
        <v>88</v>
      </c>
      <c r="AW167" s="12" t="s">
        <v>32</v>
      </c>
      <c r="AX167" s="12" t="s">
        <v>78</v>
      </c>
      <c r="AY167" s="171" t="s">
        <v>121</v>
      </c>
    </row>
    <row r="168" spans="2:65" s="12" customFormat="1">
      <c r="B168" s="164"/>
      <c r="D168" s="161" t="s">
        <v>137</v>
      </c>
      <c r="E168" s="171" t="s">
        <v>1</v>
      </c>
      <c r="F168" s="165" t="s">
        <v>199</v>
      </c>
      <c r="H168" s="166">
        <v>0.57599999999999996</v>
      </c>
      <c r="I168" s="167"/>
      <c r="L168" s="164"/>
      <c r="M168" s="168"/>
      <c r="N168" s="169"/>
      <c r="O168" s="169"/>
      <c r="P168" s="169"/>
      <c r="Q168" s="169"/>
      <c r="R168" s="169"/>
      <c r="S168" s="169"/>
      <c r="T168" s="170"/>
      <c r="AT168" s="171" t="s">
        <v>137</v>
      </c>
      <c r="AU168" s="171" t="s">
        <v>88</v>
      </c>
      <c r="AV168" s="12" t="s">
        <v>88</v>
      </c>
      <c r="AW168" s="12" t="s">
        <v>32</v>
      </c>
      <c r="AX168" s="12" t="s">
        <v>78</v>
      </c>
      <c r="AY168" s="171" t="s">
        <v>121</v>
      </c>
    </row>
    <row r="169" spans="2:65" s="13" customFormat="1">
      <c r="B169" s="172"/>
      <c r="D169" s="161" t="s">
        <v>137</v>
      </c>
      <c r="E169" s="173" t="s">
        <v>1</v>
      </c>
      <c r="F169" s="174" t="s">
        <v>153</v>
      </c>
      <c r="H169" s="175">
        <v>1.78</v>
      </c>
      <c r="I169" s="176"/>
      <c r="L169" s="172"/>
      <c r="M169" s="177"/>
      <c r="N169" s="178"/>
      <c r="O169" s="178"/>
      <c r="P169" s="178"/>
      <c r="Q169" s="178"/>
      <c r="R169" s="178"/>
      <c r="S169" s="178"/>
      <c r="T169" s="179"/>
      <c r="AT169" s="173" t="s">
        <v>137</v>
      </c>
      <c r="AU169" s="173" t="s">
        <v>88</v>
      </c>
      <c r="AV169" s="13" t="s">
        <v>129</v>
      </c>
      <c r="AW169" s="13" t="s">
        <v>32</v>
      </c>
      <c r="AX169" s="13" t="s">
        <v>86</v>
      </c>
      <c r="AY169" s="173" t="s">
        <v>121</v>
      </c>
    </row>
    <row r="170" spans="2:65" s="12" customFormat="1">
      <c r="B170" s="164"/>
      <c r="D170" s="161" t="s">
        <v>137</v>
      </c>
      <c r="F170" s="165" t="s">
        <v>200</v>
      </c>
      <c r="H170" s="166">
        <v>2.0470000000000002</v>
      </c>
      <c r="I170" s="167"/>
      <c r="L170" s="164"/>
      <c r="M170" s="168"/>
      <c r="N170" s="169"/>
      <c r="O170" s="169"/>
      <c r="P170" s="169"/>
      <c r="Q170" s="169"/>
      <c r="R170" s="169"/>
      <c r="S170" s="169"/>
      <c r="T170" s="170"/>
      <c r="AT170" s="171" t="s">
        <v>137</v>
      </c>
      <c r="AU170" s="171" t="s">
        <v>88</v>
      </c>
      <c r="AV170" s="12" t="s">
        <v>88</v>
      </c>
      <c r="AW170" s="12" t="s">
        <v>3</v>
      </c>
      <c r="AX170" s="12" t="s">
        <v>86</v>
      </c>
      <c r="AY170" s="171" t="s">
        <v>121</v>
      </c>
    </row>
    <row r="171" spans="2:65" s="1" customFormat="1" ht="16.5" customHeight="1">
      <c r="B171" s="147"/>
      <c r="C171" s="148" t="s">
        <v>201</v>
      </c>
      <c r="D171" s="148" t="s">
        <v>124</v>
      </c>
      <c r="E171" s="149" t="s">
        <v>202</v>
      </c>
      <c r="F171" s="150" t="s">
        <v>203</v>
      </c>
      <c r="G171" s="151" t="s">
        <v>169</v>
      </c>
      <c r="H171" s="152">
        <v>1.78</v>
      </c>
      <c r="I171" s="153"/>
      <c r="J171" s="154">
        <f>ROUND(I171*H171,2)</f>
        <v>0</v>
      </c>
      <c r="K171" s="150" t="s">
        <v>128</v>
      </c>
      <c r="L171" s="32"/>
      <c r="M171" s="155" t="s">
        <v>1</v>
      </c>
      <c r="N171" s="156" t="s">
        <v>43</v>
      </c>
      <c r="O171" s="55"/>
      <c r="P171" s="157">
        <f>O171*H171</f>
        <v>0</v>
      </c>
      <c r="Q171" s="157">
        <v>2.4469999999999999E-2</v>
      </c>
      <c r="R171" s="157">
        <f>Q171*H171</f>
        <v>4.3556600000000001E-2</v>
      </c>
      <c r="S171" s="157">
        <v>0</v>
      </c>
      <c r="T171" s="158">
        <f>S171*H171</f>
        <v>0</v>
      </c>
      <c r="AR171" s="159" t="s">
        <v>147</v>
      </c>
      <c r="AT171" s="159" t="s">
        <v>124</v>
      </c>
      <c r="AU171" s="159" t="s">
        <v>88</v>
      </c>
      <c r="AY171" s="17" t="s">
        <v>121</v>
      </c>
      <c r="BE171" s="160">
        <f>IF(N171="základní",J171,0)</f>
        <v>0</v>
      </c>
      <c r="BF171" s="160">
        <f>IF(N171="snížená",J171,0)</f>
        <v>0</v>
      </c>
      <c r="BG171" s="160">
        <f>IF(N171="zákl. přenesená",J171,0)</f>
        <v>0</v>
      </c>
      <c r="BH171" s="160">
        <f>IF(N171="sníž. přenesená",J171,0)</f>
        <v>0</v>
      </c>
      <c r="BI171" s="160">
        <f>IF(N171="nulová",J171,0)</f>
        <v>0</v>
      </c>
      <c r="BJ171" s="17" t="s">
        <v>86</v>
      </c>
      <c r="BK171" s="160">
        <f>ROUND(I171*H171,2)</f>
        <v>0</v>
      </c>
      <c r="BL171" s="17" t="s">
        <v>147</v>
      </c>
      <c r="BM171" s="159" t="s">
        <v>204</v>
      </c>
    </row>
    <row r="172" spans="2:65" s="1" customFormat="1">
      <c r="B172" s="32"/>
      <c r="D172" s="161" t="s">
        <v>131</v>
      </c>
      <c r="F172" s="162" t="s">
        <v>205</v>
      </c>
      <c r="I172" s="87"/>
      <c r="L172" s="32"/>
      <c r="M172" s="163"/>
      <c r="N172" s="55"/>
      <c r="O172" s="55"/>
      <c r="P172" s="55"/>
      <c r="Q172" s="55"/>
      <c r="R172" s="55"/>
      <c r="S172" s="55"/>
      <c r="T172" s="56"/>
      <c r="AT172" s="17" t="s">
        <v>131</v>
      </c>
      <c r="AU172" s="17" t="s">
        <v>88</v>
      </c>
    </row>
    <row r="173" spans="2:65" s="1" customFormat="1" ht="16.5" customHeight="1">
      <c r="B173" s="147"/>
      <c r="C173" s="148" t="s">
        <v>206</v>
      </c>
      <c r="D173" s="148" t="s">
        <v>124</v>
      </c>
      <c r="E173" s="149" t="s">
        <v>207</v>
      </c>
      <c r="F173" s="150" t="s">
        <v>208</v>
      </c>
      <c r="G173" s="151" t="s">
        <v>209</v>
      </c>
      <c r="H173" s="190"/>
      <c r="I173" s="153"/>
      <c r="J173" s="154">
        <f>ROUND(I173*H173,2)</f>
        <v>0</v>
      </c>
      <c r="K173" s="150" t="s">
        <v>128</v>
      </c>
      <c r="L173" s="32"/>
      <c r="M173" s="155" t="s">
        <v>1</v>
      </c>
      <c r="N173" s="156" t="s">
        <v>43</v>
      </c>
      <c r="O173" s="55"/>
      <c r="P173" s="157">
        <f>O173*H173</f>
        <v>0</v>
      </c>
      <c r="Q173" s="157">
        <v>0</v>
      </c>
      <c r="R173" s="157">
        <f>Q173*H173</f>
        <v>0</v>
      </c>
      <c r="S173" s="157">
        <v>0</v>
      </c>
      <c r="T173" s="158">
        <f>S173*H173</f>
        <v>0</v>
      </c>
      <c r="AR173" s="159" t="s">
        <v>147</v>
      </c>
      <c r="AT173" s="159" t="s">
        <v>124</v>
      </c>
      <c r="AU173" s="159" t="s">
        <v>88</v>
      </c>
      <c r="AY173" s="17" t="s">
        <v>121</v>
      </c>
      <c r="BE173" s="160">
        <f>IF(N173="základní",J173,0)</f>
        <v>0</v>
      </c>
      <c r="BF173" s="160">
        <f>IF(N173="snížená",J173,0)</f>
        <v>0</v>
      </c>
      <c r="BG173" s="160">
        <f>IF(N173="zákl. přenesená",J173,0)</f>
        <v>0</v>
      </c>
      <c r="BH173" s="160">
        <f>IF(N173="sníž. přenesená",J173,0)</f>
        <v>0</v>
      </c>
      <c r="BI173" s="160">
        <f>IF(N173="nulová",J173,0)</f>
        <v>0</v>
      </c>
      <c r="BJ173" s="17" t="s">
        <v>86</v>
      </c>
      <c r="BK173" s="160">
        <f>ROUND(I173*H173,2)</f>
        <v>0</v>
      </c>
      <c r="BL173" s="17" t="s">
        <v>147</v>
      </c>
      <c r="BM173" s="159" t="s">
        <v>210</v>
      </c>
    </row>
    <row r="174" spans="2:65" s="1" customFormat="1" ht="19.5">
      <c r="B174" s="32"/>
      <c r="D174" s="161" t="s">
        <v>131</v>
      </c>
      <c r="F174" s="162" t="s">
        <v>211</v>
      </c>
      <c r="I174" s="87"/>
      <c r="L174" s="32"/>
      <c r="M174" s="163"/>
      <c r="N174" s="55"/>
      <c r="O174" s="55"/>
      <c r="P174" s="55"/>
      <c r="Q174" s="55"/>
      <c r="R174" s="55"/>
      <c r="S174" s="55"/>
      <c r="T174" s="56"/>
      <c r="AT174" s="17" t="s">
        <v>131</v>
      </c>
      <c r="AU174" s="17" t="s">
        <v>88</v>
      </c>
    </row>
    <row r="175" spans="2:65" s="11" customFormat="1" ht="22.9" customHeight="1">
      <c r="B175" s="134"/>
      <c r="D175" s="135" t="s">
        <v>77</v>
      </c>
      <c r="E175" s="145" t="s">
        <v>212</v>
      </c>
      <c r="F175" s="145" t="s">
        <v>213</v>
      </c>
      <c r="I175" s="137"/>
      <c r="J175" s="146">
        <f>BK175</f>
        <v>0</v>
      </c>
      <c r="L175" s="134"/>
      <c r="M175" s="139"/>
      <c r="N175" s="140"/>
      <c r="O175" s="140"/>
      <c r="P175" s="141">
        <f>SUM(P176:P216)</f>
        <v>0</v>
      </c>
      <c r="Q175" s="140"/>
      <c r="R175" s="141">
        <f>SUM(R176:R216)</f>
        <v>0.53761811999999998</v>
      </c>
      <c r="S175" s="140"/>
      <c r="T175" s="142">
        <f>SUM(T176:T216)</f>
        <v>0</v>
      </c>
      <c r="AR175" s="135" t="s">
        <v>88</v>
      </c>
      <c r="AT175" s="143" t="s">
        <v>77</v>
      </c>
      <c r="AU175" s="143" t="s">
        <v>86</v>
      </c>
      <c r="AY175" s="135" t="s">
        <v>121</v>
      </c>
      <c r="BK175" s="144">
        <f>SUM(BK176:BK216)</f>
        <v>0</v>
      </c>
    </row>
    <row r="176" spans="2:65" s="1" customFormat="1" ht="16.5" customHeight="1">
      <c r="B176" s="147"/>
      <c r="C176" s="148" t="s">
        <v>214</v>
      </c>
      <c r="D176" s="148" t="s">
        <v>124</v>
      </c>
      <c r="E176" s="149" t="s">
        <v>215</v>
      </c>
      <c r="F176" s="150" t="s">
        <v>216</v>
      </c>
      <c r="G176" s="151" t="s">
        <v>182</v>
      </c>
      <c r="H176" s="152">
        <v>2</v>
      </c>
      <c r="I176" s="153"/>
      <c r="J176" s="154">
        <f>ROUND(I176*H176,2)</f>
        <v>0</v>
      </c>
      <c r="K176" s="150" t="s">
        <v>1</v>
      </c>
      <c r="L176" s="32"/>
      <c r="M176" s="155" t="s">
        <v>1</v>
      </c>
      <c r="N176" s="156" t="s">
        <v>43</v>
      </c>
      <c r="O176" s="55"/>
      <c r="P176" s="157">
        <f>O176*H176</f>
        <v>0</v>
      </c>
      <c r="Q176" s="157">
        <v>0</v>
      </c>
      <c r="R176" s="157">
        <f>Q176*H176</f>
        <v>0</v>
      </c>
      <c r="S176" s="157">
        <v>0</v>
      </c>
      <c r="T176" s="158">
        <f>S176*H176</f>
        <v>0</v>
      </c>
      <c r="AR176" s="159" t="s">
        <v>147</v>
      </c>
      <c r="AT176" s="159" t="s">
        <v>124</v>
      </c>
      <c r="AU176" s="159" t="s">
        <v>88</v>
      </c>
      <c r="AY176" s="17" t="s">
        <v>121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17" t="s">
        <v>86</v>
      </c>
      <c r="BK176" s="160">
        <f>ROUND(I176*H176,2)</f>
        <v>0</v>
      </c>
      <c r="BL176" s="17" t="s">
        <v>147</v>
      </c>
      <c r="BM176" s="159" t="s">
        <v>217</v>
      </c>
    </row>
    <row r="177" spans="2:65" s="1" customFormat="1">
      <c r="B177" s="32"/>
      <c r="D177" s="161" t="s">
        <v>131</v>
      </c>
      <c r="F177" s="162" t="s">
        <v>216</v>
      </c>
      <c r="I177" s="87"/>
      <c r="L177" s="32"/>
      <c r="M177" s="163"/>
      <c r="N177" s="55"/>
      <c r="O177" s="55"/>
      <c r="P177" s="55"/>
      <c r="Q177" s="55"/>
      <c r="R177" s="55"/>
      <c r="S177" s="55"/>
      <c r="T177" s="56"/>
      <c r="AT177" s="17" t="s">
        <v>131</v>
      </c>
      <c r="AU177" s="17" t="s">
        <v>88</v>
      </c>
    </row>
    <row r="178" spans="2:65" s="1" customFormat="1" ht="16.5" customHeight="1">
      <c r="B178" s="147"/>
      <c r="C178" s="148" t="s">
        <v>218</v>
      </c>
      <c r="D178" s="148" t="s">
        <v>124</v>
      </c>
      <c r="E178" s="149" t="s">
        <v>219</v>
      </c>
      <c r="F178" s="150" t="s">
        <v>220</v>
      </c>
      <c r="G178" s="151" t="s">
        <v>221</v>
      </c>
      <c r="H178" s="152">
        <v>460.30200000000002</v>
      </c>
      <c r="I178" s="153"/>
      <c r="J178" s="154">
        <f>ROUND(I178*H178,2)</f>
        <v>0</v>
      </c>
      <c r="K178" s="150" t="s">
        <v>128</v>
      </c>
      <c r="L178" s="32"/>
      <c r="M178" s="155" t="s">
        <v>1</v>
      </c>
      <c r="N178" s="156" t="s">
        <v>43</v>
      </c>
      <c r="O178" s="55"/>
      <c r="P178" s="157">
        <f>O178*H178</f>
        <v>0</v>
      </c>
      <c r="Q178" s="157">
        <v>6.0000000000000002E-5</v>
      </c>
      <c r="R178" s="157">
        <f>Q178*H178</f>
        <v>2.7618120000000003E-2</v>
      </c>
      <c r="S178" s="157">
        <v>0</v>
      </c>
      <c r="T178" s="158">
        <f>S178*H178</f>
        <v>0</v>
      </c>
      <c r="AR178" s="159" t="s">
        <v>147</v>
      </c>
      <c r="AT178" s="159" t="s">
        <v>124</v>
      </c>
      <c r="AU178" s="159" t="s">
        <v>88</v>
      </c>
      <c r="AY178" s="17" t="s">
        <v>121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17" t="s">
        <v>86</v>
      </c>
      <c r="BK178" s="160">
        <f>ROUND(I178*H178,2)</f>
        <v>0</v>
      </c>
      <c r="BL178" s="17" t="s">
        <v>147</v>
      </c>
      <c r="BM178" s="159" t="s">
        <v>222</v>
      </c>
    </row>
    <row r="179" spans="2:65" s="1" customFormat="1">
      <c r="B179" s="32"/>
      <c r="D179" s="161" t="s">
        <v>131</v>
      </c>
      <c r="F179" s="162" t="s">
        <v>223</v>
      </c>
      <c r="I179" s="87"/>
      <c r="L179" s="32"/>
      <c r="M179" s="163"/>
      <c r="N179" s="55"/>
      <c r="O179" s="55"/>
      <c r="P179" s="55"/>
      <c r="Q179" s="55"/>
      <c r="R179" s="55"/>
      <c r="S179" s="55"/>
      <c r="T179" s="56"/>
      <c r="AT179" s="17" t="s">
        <v>131</v>
      </c>
      <c r="AU179" s="17" t="s">
        <v>88</v>
      </c>
    </row>
    <row r="180" spans="2:65" s="12" customFormat="1">
      <c r="B180" s="164"/>
      <c r="D180" s="161" t="s">
        <v>137</v>
      </c>
      <c r="E180" s="171" t="s">
        <v>1</v>
      </c>
      <c r="F180" s="165" t="s">
        <v>224</v>
      </c>
      <c r="H180" s="166">
        <v>103.68</v>
      </c>
      <c r="I180" s="167"/>
      <c r="L180" s="164"/>
      <c r="M180" s="168"/>
      <c r="N180" s="169"/>
      <c r="O180" s="169"/>
      <c r="P180" s="169"/>
      <c r="Q180" s="169"/>
      <c r="R180" s="169"/>
      <c r="S180" s="169"/>
      <c r="T180" s="170"/>
      <c r="AT180" s="171" t="s">
        <v>137</v>
      </c>
      <c r="AU180" s="171" t="s">
        <v>88</v>
      </c>
      <c r="AV180" s="12" t="s">
        <v>88</v>
      </c>
      <c r="AW180" s="12" t="s">
        <v>32</v>
      </c>
      <c r="AX180" s="12" t="s">
        <v>78</v>
      </c>
      <c r="AY180" s="171" t="s">
        <v>121</v>
      </c>
    </row>
    <row r="181" spans="2:65" s="12" customFormat="1">
      <c r="B181" s="164"/>
      <c r="D181" s="161" t="s">
        <v>137</v>
      </c>
      <c r="E181" s="171" t="s">
        <v>1</v>
      </c>
      <c r="F181" s="165" t="s">
        <v>225</v>
      </c>
      <c r="H181" s="166">
        <v>6.0289999999999999</v>
      </c>
      <c r="I181" s="167"/>
      <c r="L181" s="164"/>
      <c r="M181" s="168"/>
      <c r="N181" s="169"/>
      <c r="O181" s="169"/>
      <c r="P181" s="169"/>
      <c r="Q181" s="169"/>
      <c r="R181" s="169"/>
      <c r="S181" s="169"/>
      <c r="T181" s="170"/>
      <c r="AT181" s="171" t="s">
        <v>137</v>
      </c>
      <c r="AU181" s="171" t="s">
        <v>88</v>
      </c>
      <c r="AV181" s="12" t="s">
        <v>88</v>
      </c>
      <c r="AW181" s="12" t="s">
        <v>32</v>
      </c>
      <c r="AX181" s="12" t="s">
        <v>78</v>
      </c>
      <c r="AY181" s="171" t="s">
        <v>121</v>
      </c>
    </row>
    <row r="182" spans="2:65" s="12" customFormat="1">
      <c r="B182" s="164"/>
      <c r="D182" s="161" t="s">
        <v>137</v>
      </c>
      <c r="E182" s="171" t="s">
        <v>1</v>
      </c>
      <c r="F182" s="165" t="s">
        <v>226</v>
      </c>
      <c r="H182" s="166">
        <v>38.685000000000002</v>
      </c>
      <c r="I182" s="167"/>
      <c r="L182" s="164"/>
      <c r="M182" s="168"/>
      <c r="N182" s="169"/>
      <c r="O182" s="169"/>
      <c r="P182" s="169"/>
      <c r="Q182" s="169"/>
      <c r="R182" s="169"/>
      <c r="S182" s="169"/>
      <c r="T182" s="170"/>
      <c r="AT182" s="171" t="s">
        <v>137</v>
      </c>
      <c r="AU182" s="171" t="s">
        <v>88</v>
      </c>
      <c r="AV182" s="12" t="s">
        <v>88</v>
      </c>
      <c r="AW182" s="12" t="s">
        <v>32</v>
      </c>
      <c r="AX182" s="12" t="s">
        <v>78</v>
      </c>
      <c r="AY182" s="171" t="s">
        <v>121</v>
      </c>
    </row>
    <row r="183" spans="2:65" s="12" customFormat="1">
      <c r="B183" s="164"/>
      <c r="D183" s="161" t="s">
        <v>137</v>
      </c>
      <c r="E183" s="171" t="s">
        <v>1</v>
      </c>
      <c r="F183" s="165" t="s">
        <v>227</v>
      </c>
      <c r="H183" s="166">
        <v>220</v>
      </c>
      <c r="I183" s="167"/>
      <c r="L183" s="164"/>
      <c r="M183" s="168"/>
      <c r="N183" s="169"/>
      <c r="O183" s="169"/>
      <c r="P183" s="169"/>
      <c r="Q183" s="169"/>
      <c r="R183" s="169"/>
      <c r="S183" s="169"/>
      <c r="T183" s="170"/>
      <c r="AT183" s="171" t="s">
        <v>137</v>
      </c>
      <c r="AU183" s="171" t="s">
        <v>88</v>
      </c>
      <c r="AV183" s="12" t="s">
        <v>88</v>
      </c>
      <c r="AW183" s="12" t="s">
        <v>32</v>
      </c>
      <c r="AX183" s="12" t="s">
        <v>78</v>
      </c>
      <c r="AY183" s="171" t="s">
        <v>121</v>
      </c>
    </row>
    <row r="184" spans="2:65" s="12" customFormat="1">
      <c r="B184" s="164"/>
      <c r="D184" s="161" t="s">
        <v>137</v>
      </c>
      <c r="E184" s="171" t="s">
        <v>1</v>
      </c>
      <c r="F184" s="165" t="s">
        <v>228</v>
      </c>
      <c r="H184" s="166">
        <v>3.3159999999999998</v>
      </c>
      <c r="I184" s="167"/>
      <c r="L184" s="164"/>
      <c r="M184" s="168"/>
      <c r="N184" s="169"/>
      <c r="O184" s="169"/>
      <c r="P184" s="169"/>
      <c r="Q184" s="169"/>
      <c r="R184" s="169"/>
      <c r="S184" s="169"/>
      <c r="T184" s="170"/>
      <c r="AT184" s="171" t="s">
        <v>137</v>
      </c>
      <c r="AU184" s="171" t="s">
        <v>88</v>
      </c>
      <c r="AV184" s="12" t="s">
        <v>88</v>
      </c>
      <c r="AW184" s="12" t="s">
        <v>32</v>
      </c>
      <c r="AX184" s="12" t="s">
        <v>78</v>
      </c>
      <c r="AY184" s="171" t="s">
        <v>121</v>
      </c>
    </row>
    <row r="185" spans="2:65" s="12" customFormat="1">
      <c r="B185" s="164"/>
      <c r="D185" s="161" t="s">
        <v>137</v>
      </c>
      <c r="E185" s="171" t="s">
        <v>1</v>
      </c>
      <c r="F185" s="165" t="s">
        <v>229</v>
      </c>
      <c r="H185" s="166">
        <v>48.4</v>
      </c>
      <c r="I185" s="167"/>
      <c r="L185" s="164"/>
      <c r="M185" s="168"/>
      <c r="N185" s="169"/>
      <c r="O185" s="169"/>
      <c r="P185" s="169"/>
      <c r="Q185" s="169"/>
      <c r="R185" s="169"/>
      <c r="S185" s="169"/>
      <c r="T185" s="170"/>
      <c r="AT185" s="171" t="s">
        <v>137</v>
      </c>
      <c r="AU185" s="171" t="s">
        <v>88</v>
      </c>
      <c r="AV185" s="12" t="s">
        <v>88</v>
      </c>
      <c r="AW185" s="12" t="s">
        <v>32</v>
      </c>
      <c r="AX185" s="12" t="s">
        <v>78</v>
      </c>
      <c r="AY185" s="171" t="s">
        <v>121</v>
      </c>
    </row>
    <row r="186" spans="2:65" s="12" customFormat="1">
      <c r="B186" s="164"/>
      <c r="D186" s="161" t="s">
        <v>137</v>
      </c>
      <c r="E186" s="171" t="s">
        <v>1</v>
      </c>
      <c r="F186" s="165" t="s">
        <v>230</v>
      </c>
      <c r="H186" s="166">
        <v>40.192</v>
      </c>
      <c r="I186" s="167"/>
      <c r="L186" s="164"/>
      <c r="M186" s="168"/>
      <c r="N186" s="169"/>
      <c r="O186" s="169"/>
      <c r="P186" s="169"/>
      <c r="Q186" s="169"/>
      <c r="R186" s="169"/>
      <c r="S186" s="169"/>
      <c r="T186" s="170"/>
      <c r="AT186" s="171" t="s">
        <v>137</v>
      </c>
      <c r="AU186" s="171" t="s">
        <v>88</v>
      </c>
      <c r="AV186" s="12" t="s">
        <v>88</v>
      </c>
      <c r="AW186" s="12" t="s">
        <v>32</v>
      </c>
      <c r="AX186" s="12" t="s">
        <v>78</v>
      </c>
      <c r="AY186" s="171" t="s">
        <v>121</v>
      </c>
    </row>
    <row r="187" spans="2:65" s="13" customFormat="1">
      <c r="B187" s="172"/>
      <c r="D187" s="161" t="s">
        <v>137</v>
      </c>
      <c r="E187" s="173" t="s">
        <v>1</v>
      </c>
      <c r="F187" s="174" t="s">
        <v>153</v>
      </c>
      <c r="H187" s="175">
        <v>460.30200000000002</v>
      </c>
      <c r="I187" s="176"/>
      <c r="L187" s="172"/>
      <c r="M187" s="177"/>
      <c r="N187" s="178"/>
      <c r="O187" s="178"/>
      <c r="P187" s="178"/>
      <c r="Q187" s="178"/>
      <c r="R187" s="178"/>
      <c r="S187" s="178"/>
      <c r="T187" s="179"/>
      <c r="AT187" s="173" t="s">
        <v>137</v>
      </c>
      <c r="AU187" s="173" t="s">
        <v>88</v>
      </c>
      <c r="AV187" s="13" t="s">
        <v>129</v>
      </c>
      <c r="AW187" s="13" t="s">
        <v>32</v>
      </c>
      <c r="AX187" s="13" t="s">
        <v>86</v>
      </c>
      <c r="AY187" s="173" t="s">
        <v>121</v>
      </c>
    </row>
    <row r="188" spans="2:65" s="1" customFormat="1" ht="16.5" customHeight="1">
      <c r="B188" s="147"/>
      <c r="C188" s="180" t="s">
        <v>8</v>
      </c>
      <c r="D188" s="180" t="s">
        <v>166</v>
      </c>
      <c r="E188" s="181" t="s">
        <v>231</v>
      </c>
      <c r="F188" s="182" t="s">
        <v>232</v>
      </c>
      <c r="G188" s="183" t="s">
        <v>233</v>
      </c>
      <c r="H188" s="184">
        <v>4.9000000000000002E-2</v>
      </c>
      <c r="I188" s="185"/>
      <c r="J188" s="186">
        <f>ROUND(I188*H188,2)</f>
        <v>0</v>
      </c>
      <c r="K188" s="182" t="s">
        <v>128</v>
      </c>
      <c r="L188" s="187"/>
      <c r="M188" s="188" t="s">
        <v>1</v>
      </c>
      <c r="N188" s="189" t="s">
        <v>43</v>
      </c>
      <c r="O188" s="55"/>
      <c r="P188" s="157">
        <f>O188*H188</f>
        <v>0</v>
      </c>
      <c r="Q188" s="157">
        <v>1</v>
      </c>
      <c r="R188" s="157">
        <f>Q188*H188</f>
        <v>4.9000000000000002E-2</v>
      </c>
      <c r="S188" s="157">
        <v>0</v>
      </c>
      <c r="T188" s="158">
        <f>S188*H188</f>
        <v>0</v>
      </c>
      <c r="AR188" s="159" t="s">
        <v>170</v>
      </c>
      <c r="AT188" s="159" t="s">
        <v>166</v>
      </c>
      <c r="AU188" s="159" t="s">
        <v>88</v>
      </c>
      <c r="AY188" s="17" t="s">
        <v>121</v>
      </c>
      <c r="BE188" s="160">
        <f>IF(N188="základní",J188,0)</f>
        <v>0</v>
      </c>
      <c r="BF188" s="160">
        <f>IF(N188="snížená",J188,0)</f>
        <v>0</v>
      </c>
      <c r="BG188" s="160">
        <f>IF(N188="zákl. přenesená",J188,0)</f>
        <v>0</v>
      </c>
      <c r="BH188" s="160">
        <f>IF(N188="sníž. přenesená",J188,0)</f>
        <v>0</v>
      </c>
      <c r="BI188" s="160">
        <f>IF(N188="nulová",J188,0)</f>
        <v>0</v>
      </c>
      <c r="BJ188" s="17" t="s">
        <v>86</v>
      </c>
      <c r="BK188" s="160">
        <f>ROUND(I188*H188,2)</f>
        <v>0</v>
      </c>
      <c r="BL188" s="17" t="s">
        <v>147</v>
      </c>
      <c r="BM188" s="159" t="s">
        <v>234</v>
      </c>
    </row>
    <row r="189" spans="2:65" s="1" customFormat="1">
      <c r="B189" s="32"/>
      <c r="D189" s="161" t="s">
        <v>131</v>
      </c>
      <c r="F189" s="162" t="s">
        <v>232</v>
      </c>
      <c r="I189" s="87"/>
      <c r="L189" s="32"/>
      <c r="M189" s="163"/>
      <c r="N189" s="55"/>
      <c r="O189" s="55"/>
      <c r="P189" s="55"/>
      <c r="Q189" s="55"/>
      <c r="R189" s="55"/>
      <c r="S189" s="55"/>
      <c r="T189" s="56"/>
      <c r="AT189" s="17" t="s">
        <v>131</v>
      </c>
      <c r="AU189" s="17" t="s">
        <v>88</v>
      </c>
    </row>
    <row r="190" spans="2:65" s="12" customFormat="1">
      <c r="B190" s="164"/>
      <c r="D190" s="161" t="s">
        <v>137</v>
      </c>
      <c r="E190" s="171" t="s">
        <v>1</v>
      </c>
      <c r="F190" s="165" t="s">
        <v>235</v>
      </c>
      <c r="H190" s="166">
        <v>3.0000000000000001E-3</v>
      </c>
      <c r="I190" s="167"/>
      <c r="L190" s="164"/>
      <c r="M190" s="168"/>
      <c r="N190" s="169"/>
      <c r="O190" s="169"/>
      <c r="P190" s="169"/>
      <c r="Q190" s="169"/>
      <c r="R190" s="169"/>
      <c r="S190" s="169"/>
      <c r="T190" s="170"/>
      <c r="AT190" s="171" t="s">
        <v>137</v>
      </c>
      <c r="AU190" s="171" t="s">
        <v>88</v>
      </c>
      <c r="AV190" s="12" t="s">
        <v>88</v>
      </c>
      <c r="AW190" s="12" t="s">
        <v>32</v>
      </c>
      <c r="AX190" s="12" t="s">
        <v>78</v>
      </c>
      <c r="AY190" s="171" t="s">
        <v>121</v>
      </c>
    </row>
    <row r="191" spans="2:65" s="12" customFormat="1">
      <c r="B191" s="164"/>
      <c r="D191" s="161" t="s">
        <v>137</v>
      </c>
      <c r="E191" s="171" t="s">
        <v>1</v>
      </c>
      <c r="F191" s="165" t="s">
        <v>236</v>
      </c>
      <c r="H191" s="166">
        <v>0.04</v>
      </c>
      <c r="I191" s="167"/>
      <c r="L191" s="164"/>
      <c r="M191" s="168"/>
      <c r="N191" s="169"/>
      <c r="O191" s="169"/>
      <c r="P191" s="169"/>
      <c r="Q191" s="169"/>
      <c r="R191" s="169"/>
      <c r="S191" s="169"/>
      <c r="T191" s="170"/>
      <c r="AT191" s="171" t="s">
        <v>137</v>
      </c>
      <c r="AU191" s="171" t="s">
        <v>88</v>
      </c>
      <c r="AV191" s="12" t="s">
        <v>88</v>
      </c>
      <c r="AW191" s="12" t="s">
        <v>32</v>
      </c>
      <c r="AX191" s="12" t="s">
        <v>78</v>
      </c>
      <c r="AY191" s="171" t="s">
        <v>121</v>
      </c>
    </row>
    <row r="192" spans="2:65" s="13" customFormat="1">
      <c r="B192" s="172"/>
      <c r="D192" s="161" t="s">
        <v>137</v>
      </c>
      <c r="E192" s="173" t="s">
        <v>1</v>
      </c>
      <c r="F192" s="174" t="s">
        <v>153</v>
      </c>
      <c r="H192" s="175">
        <v>4.2999999999999997E-2</v>
      </c>
      <c r="I192" s="176"/>
      <c r="L192" s="172"/>
      <c r="M192" s="177"/>
      <c r="N192" s="178"/>
      <c r="O192" s="178"/>
      <c r="P192" s="178"/>
      <c r="Q192" s="178"/>
      <c r="R192" s="178"/>
      <c r="S192" s="178"/>
      <c r="T192" s="179"/>
      <c r="AT192" s="173" t="s">
        <v>137</v>
      </c>
      <c r="AU192" s="173" t="s">
        <v>88</v>
      </c>
      <c r="AV192" s="13" t="s">
        <v>129</v>
      </c>
      <c r="AW192" s="13" t="s">
        <v>32</v>
      </c>
      <c r="AX192" s="13" t="s">
        <v>86</v>
      </c>
      <c r="AY192" s="173" t="s">
        <v>121</v>
      </c>
    </row>
    <row r="193" spans="2:65" s="12" customFormat="1">
      <c r="B193" s="164"/>
      <c r="D193" s="161" t="s">
        <v>137</v>
      </c>
      <c r="F193" s="165" t="s">
        <v>237</v>
      </c>
      <c r="H193" s="166">
        <v>4.9000000000000002E-2</v>
      </c>
      <c r="I193" s="167"/>
      <c r="L193" s="164"/>
      <c r="M193" s="168"/>
      <c r="N193" s="169"/>
      <c r="O193" s="169"/>
      <c r="P193" s="169"/>
      <c r="Q193" s="169"/>
      <c r="R193" s="169"/>
      <c r="S193" s="169"/>
      <c r="T193" s="170"/>
      <c r="AT193" s="171" t="s">
        <v>137</v>
      </c>
      <c r="AU193" s="171" t="s">
        <v>88</v>
      </c>
      <c r="AV193" s="12" t="s">
        <v>88</v>
      </c>
      <c r="AW193" s="12" t="s">
        <v>3</v>
      </c>
      <c r="AX193" s="12" t="s">
        <v>86</v>
      </c>
      <c r="AY193" s="171" t="s">
        <v>121</v>
      </c>
    </row>
    <row r="194" spans="2:65" s="1" customFormat="1" ht="16.5" customHeight="1">
      <c r="B194" s="147"/>
      <c r="C194" s="180" t="s">
        <v>147</v>
      </c>
      <c r="D194" s="180" t="s">
        <v>166</v>
      </c>
      <c r="E194" s="181" t="s">
        <v>238</v>
      </c>
      <c r="F194" s="182" t="s">
        <v>239</v>
      </c>
      <c r="G194" s="183" t="s">
        <v>233</v>
      </c>
      <c r="H194" s="184">
        <v>5.1999999999999998E-2</v>
      </c>
      <c r="I194" s="185"/>
      <c r="J194" s="186">
        <f>ROUND(I194*H194,2)</f>
        <v>0</v>
      </c>
      <c r="K194" s="182" t="s">
        <v>1</v>
      </c>
      <c r="L194" s="187"/>
      <c r="M194" s="188" t="s">
        <v>1</v>
      </c>
      <c r="N194" s="189" t="s">
        <v>43</v>
      </c>
      <c r="O194" s="55"/>
      <c r="P194" s="157">
        <f>O194*H194</f>
        <v>0</v>
      </c>
      <c r="Q194" s="157">
        <v>1</v>
      </c>
      <c r="R194" s="157">
        <f>Q194*H194</f>
        <v>5.1999999999999998E-2</v>
      </c>
      <c r="S194" s="157">
        <v>0</v>
      </c>
      <c r="T194" s="158">
        <f>S194*H194</f>
        <v>0</v>
      </c>
      <c r="AR194" s="159" t="s">
        <v>170</v>
      </c>
      <c r="AT194" s="159" t="s">
        <v>166</v>
      </c>
      <c r="AU194" s="159" t="s">
        <v>88</v>
      </c>
      <c r="AY194" s="17" t="s">
        <v>121</v>
      </c>
      <c r="BE194" s="160">
        <f>IF(N194="základní",J194,0)</f>
        <v>0</v>
      </c>
      <c r="BF194" s="160">
        <f>IF(N194="snížená",J194,0)</f>
        <v>0</v>
      </c>
      <c r="BG194" s="160">
        <f>IF(N194="zákl. přenesená",J194,0)</f>
        <v>0</v>
      </c>
      <c r="BH194" s="160">
        <f>IF(N194="sníž. přenesená",J194,0)</f>
        <v>0</v>
      </c>
      <c r="BI194" s="160">
        <f>IF(N194="nulová",J194,0)</f>
        <v>0</v>
      </c>
      <c r="BJ194" s="17" t="s">
        <v>86</v>
      </c>
      <c r="BK194" s="160">
        <f>ROUND(I194*H194,2)</f>
        <v>0</v>
      </c>
      <c r="BL194" s="17" t="s">
        <v>147</v>
      </c>
      <c r="BM194" s="159" t="s">
        <v>240</v>
      </c>
    </row>
    <row r="195" spans="2:65" s="1" customFormat="1">
      <c r="B195" s="32"/>
      <c r="D195" s="161" t="s">
        <v>131</v>
      </c>
      <c r="F195" s="162" t="s">
        <v>239</v>
      </c>
      <c r="I195" s="87"/>
      <c r="L195" s="32"/>
      <c r="M195" s="163"/>
      <c r="N195" s="55"/>
      <c r="O195" s="55"/>
      <c r="P195" s="55"/>
      <c r="Q195" s="55"/>
      <c r="R195" s="55"/>
      <c r="S195" s="55"/>
      <c r="T195" s="56"/>
      <c r="AT195" s="17" t="s">
        <v>131</v>
      </c>
      <c r="AU195" s="17" t="s">
        <v>88</v>
      </c>
    </row>
    <row r="196" spans="2:65" s="12" customFormat="1">
      <c r="B196" s="164"/>
      <c r="D196" s="161" t="s">
        <v>137</v>
      </c>
      <c r="E196" s="171" t="s">
        <v>1</v>
      </c>
      <c r="F196" s="165" t="s">
        <v>241</v>
      </c>
      <c r="H196" s="166">
        <v>6.0000000000000001E-3</v>
      </c>
      <c r="I196" s="167"/>
      <c r="L196" s="164"/>
      <c r="M196" s="168"/>
      <c r="N196" s="169"/>
      <c r="O196" s="169"/>
      <c r="P196" s="169"/>
      <c r="Q196" s="169"/>
      <c r="R196" s="169"/>
      <c r="S196" s="169"/>
      <c r="T196" s="170"/>
      <c r="AT196" s="171" t="s">
        <v>137</v>
      </c>
      <c r="AU196" s="171" t="s">
        <v>88</v>
      </c>
      <c r="AV196" s="12" t="s">
        <v>88</v>
      </c>
      <c r="AW196" s="12" t="s">
        <v>32</v>
      </c>
      <c r="AX196" s="12" t="s">
        <v>78</v>
      </c>
      <c r="AY196" s="171" t="s">
        <v>121</v>
      </c>
    </row>
    <row r="197" spans="2:65" s="12" customFormat="1">
      <c r="B197" s="164"/>
      <c r="D197" s="161" t="s">
        <v>137</v>
      </c>
      <c r="E197" s="171" t="s">
        <v>1</v>
      </c>
      <c r="F197" s="165" t="s">
        <v>242</v>
      </c>
      <c r="H197" s="166">
        <v>3.9E-2</v>
      </c>
      <c r="I197" s="167"/>
      <c r="L197" s="164"/>
      <c r="M197" s="168"/>
      <c r="N197" s="169"/>
      <c r="O197" s="169"/>
      <c r="P197" s="169"/>
      <c r="Q197" s="169"/>
      <c r="R197" s="169"/>
      <c r="S197" s="169"/>
      <c r="T197" s="170"/>
      <c r="AT197" s="171" t="s">
        <v>137</v>
      </c>
      <c r="AU197" s="171" t="s">
        <v>88</v>
      </c>
      <c r="AV197" s="12" t="s">
        <v>88</v>
      </c>
      <c r="AW197" s="12" t="s">
        <v>32</v>
      </c>
      <c r="AX197" s="12" t="s">
        <v>78</v>
      </c>
      <c r="AY197" s="171" t="s">
        <v>121</v>
      </c>
    </row>
    <row r="198" spans="2:65" s="13" customFormat="1">
      <c r="B198" s="172"/>
      <c r="D198" s="161" t="s">
        <v>137</v>
      </c>
      <c r="E198" s="173" t="s">
        <v>1</v>
      </c>
      <c r="F198" s="174" t="s">
        <v>153</v>
      </c>
      <c r="H198" s="175">
        <v>4.4999999999999998E-2</v>
      </c>
      <c r="I198" s="176"/>
      <c r="L198" s="172"/>
      <c r="M198" s="177"/>
      <c r="N198" s="178"/>
      <c r="O198" s="178"/>
      <c r="P198" s="178"/>
      <c r="Q198" s="178"/>
      <c r="R198" s="178"/>
      <c r="S198" s="178"/>
      <c r="T198" s="179"/>
      <c r="AT198" s="173" t="s">
        <v>137</v>
      </c>
      <c r="AU198" s="173" t="s">
        <v>88</v>
      </c>
      <c r="AV198" s="13" t="s">
        <v>129</v>
      </c>
      <c r="AW198" s="13" t="s">
        <v>32</v>
      </c>
      <c r="AX198" s="13" t="s">
        <v>86</v>
      </c>
      <c r="AY198" s="173" t="s">
        <v>121</v>
      </c>
    </row>
    <row r="199" spans="2:65" s="12" customFormat="1">
      <c r="B199" s="164"/>
      <c r="D199" s="161" t="s">
        <v>137</v>
      </c>
      <c r="F199" s="165" t="s">
        <v>243</v>
      </c>
      <c r="H199" s="166">
        <v>5.1999999999999998E-2</v>
      </c>
      <c r="I199" s="167"/>
      <c r="L199" s="164"/>
      <c r="M199" s="168"/>
      <c r="N199" s="169"/>
      <c r="O199" s="169"/>
      <c r="P199" s="169"/>
      <c r="Q199" s="169"/>
      <c r="R199" s="169"/>
      <c r="S199" s="169"/>
      <c r="T199" s="170"/>
      <c r="AT199" s="171" t="s">
        <v>137</v>
      </c>
      <c r="AU199" s="171" t="s">
        <v>88</v>
      </c>
      <c r="AV199" s="12" t="s">
        <v>88</v>
      </c>
      <c r="AW199" s="12" t="s">
        <v>3</v>
      </c>
      <c r="AX199" s="12" t="s">
        <v>86</v>
      </c>
      <c r="AY199" s="171" t="s">
        <v>121</v>
      </c>
    </row>
    <row r="200" spans="2:65" s="1" customFormat="1" ht="16.5" customHeight="1">
      <c r="B200" s="147"/>
      <c r="C200" s="180" t="s">
        <v>244</v>
      </c>
      <c r="D200" s="180" t="s">
        <v>166</v>
      </c>
      <c r="E200" s="181" t="s">
        <v>245</v>
      </c>
      <c r="F200" s="182" t="s">
        <v>246</v>
      </c>
      <c r="G200" s="183" t="s">
        <v>233</v>
      </c>
      <c r="H200" s="184">
        <v>5.2999999999999999E-2</v>
      </c>
      <c r="I200" s="185"/>
      <c r="J200" s="186">
        <f>ROUND(I200*H200,2)</f>
        <v>0</v>
      </c>
      <c r="K200" s="182" t="s">
        <v>128</v>
      </c>
      <c r="L200" s="187"/>
      <c r="M200" s="188" t="s">
        <v>1</v>
      </c>
      <c r="N200" s="189" t="s">
        <v>43</v>
      </c>
      <c r="O200" s="55"/>
      <c r="P200" s="157">
        <f>O200*H200</f>
        <v>0</v>
      </c>
      <c r="Q200" s="157">
        <v>1</v>
      </c>
      <c r="R200" s="157">
        <f>Q200*H200</f>
        <v>5.2999999999999999E-2</v>
      </c>
      <c r="S200" s="157">
        <v>0</v>
      </c>
      <c r="T200" s="158">
        <f>S200*H200</f>
        <v>0</v>
      </c>
      <c r="AR200" s="159" t="s">
        <v>170</v>
      </c>
      <c r="AT200" s="159" t="s">
        <v>166</v>
      </c>
      <c r="AU200" s="159" t="s">
        <v>88</v>
      </c>
      <c r="AY200" s="17" t="s">
        <v>121</v>
      </c>
      <c r="BE200" s="160">
        <f>IF(N200="základní",J200,0)</f>
        <v>0</v>
      </c>
      <c r="BF200" s="160">
        <f>IF(N200="snížená",J200,0)</f>
        <v>0</v>
      </c>
      <c r="BG200" s="160">
        <f>IF(N200="zákl. přenesená",J200,0)</f>
        <v>0</v>
      </c>
      <c r="BH200" s="160">
        <f>IF(N200="sníž. přenesená",J200,0)</f>
        <v>0</v>
      </c>
      <c r="BI200" s="160">
        <f>IF(N200="nulová",J200,0)</f>
        <v>0</v>
      </c>
      <c r="BJ200" s="17" t="s">
        <v>86</v>
      </c>
      <c r="BK200" s="160">
        <f>ROUND(I200*H200,2)</f>
        <v>0</v>
      </c>
      <c r="BL200" s="17" t="s">
        <v>147</v>
      </c>
      <c r="BM200" s="159" t="s">
        <v>247</v>
      </c>
    </row>
    <row r="201" spans="2:65" s="1" customFormat="1">
      <c r="B201" s="32"/>
      <c r="D201" s="161" t="s">
        <v>131</v>
      </c>
      <c r="F201" s="162" t="s">
        <v>246</v>
      </c>
      <c r="I201" s="87"/>
      <c r="L201" s="32"/>
      <c r="M201" s="163"/>
      <c r="N201" s="55"/>
      <c r="O201" s="55"/>
      <c r="P201" s="55"/>
      <c r="Q201" s="55"/>
      <c r="R201" s="55"/>
      <c r="S201" s="55"/>
      <c r="T201" s="56"/>
      <c r="AT201" s="17" t="s">
        <v>131</v>
      </c>
      <c r="AU201" s="17" t="s">
        <v>88</v>
      </c>
    </row>
    <row r="202" spans="2:65" s="12" customFormat="1">
      <c r="B202" s="164"/>
      <c r="D202" s="161" t="s">
        <v>137</v>
      </c>
      <c r="E202" s="171" t="s">
        <v>1</v>
      </c>
      <c r="F202" s="165" t="s">
        <v>248</v>
      </c>
      <c r="H202" s="166">
        <v>4.8000000000000001E-2</v>
      </c>
      <c r="I202" s="167"/>
      <c r="L202" s="164"/>
      <c r="M202" s="168"/>
      <c r="N202" s="169"/>
      <c r="O202" s="169"/>
      <c r="P202" s="169"/>
      <c r="Q202" s="169"/>
      <c r="R202" s="169"/>
      <c r="S202" s="169"/>
      <c r="T202" s="170"/>
      <c r="AT202" s="171" t="s">
        <v>137</v>
      </c>
      <c r="AU202" s="171" t="s">
        <v>88</v>
      </c>
      <c r="AV202" s="12" t="s">
        <v>88</v>
      </c>
      <c r="AW202" s="12" t="s">
        <v>32</v>
      </c>
      <c r="AX202" s="12" t="s">
        <v>78</v>
      </c>
      <c r="AY202" s="171" t="s">
        <v>121</v>
      </c>
    </row>
    <row r="203" spans="2:65" s="13" customFormat="1">
      <c r="B203" s="172"/>
      <c r="D203" s="161" t="s">
        <v>137</v>
      </c>
      <c r="E203" s="173" t="s">
        <v>1</v>
      </c>
      <c r="F203" s="174" t="s">
        <v>153</v>
      </c>
      <c r="H203" s="175">
        <v>4.8000000000000001E-2</v>
      </c>
      <c r="I203" s="176"/>
      <c r="L203" s="172"/>
      <c r="M203" s="177"/>
      <c r="N203" s="178"/>
      <c r="O203" s="178"/>
      <c r="P203" s="178"/>
      <c r="Q203" s="178"/>
      <c r="R203" s="178"/>
      <c r="S203" s="178"/>
      <c r="T203" s="179"/>
      <c r="AT203" s="173" t="s">
        <v>137</v>
      </c>
      <c r="AU203" s="173" t="s">
        <v>88</v>
      </c>
      <c r="AV203" s="13" t="s">
        <v>129</v>
      </c>
      <c r="AW203" s="13" t="s">
        <v>32</v>
      </c>
      <c r="AX203" s="13" t="s">
        <v>86</v>
      </c>
      <c r="AY203" s="173" t="s">
        <v>121</v>
      </c>
    </row>
    <row r="204" spans="2:65" s="12" customFormat="1">
      <c r="B204" s="164"/>
      <c r="D204" s="161" t="s">
        <v>137</v>
      </c>
      <c r="F204" s="165" t="s">
        <v>249</v>
      </c>
      <c r="H204" s="166">
        <v>5.2999999999999999E-2</v>
      </c>
      <c r="I204" s="167"/>
      <c r="L204" s="164"/>
      <c r="M204" s="168"/>
      <c r="N204" s="169"/>
      <c r="O204" s="169"/>
      <c r="P204" s="169"/>
      <c r="Q204" s="169"/>
      <c r="R204" s="169"/>
      <c r="S204" s="169"/>
      <c r="T204" s="170"/>
      <c r="AT204" s="171" t="s">
        <v>137</v>
      </c>
      <c r="AU204" s="171" t="s">
        <v>88</v>
      </c>
      <c r="AV204" s="12" t="s">
        <v>88</v>
      </c>
      <c r="AW204" s="12" t="s">
        <v>3</v>
      </c>
      <c r="AX204" s="12" t="s">
        <v>86</v>
      </c>
      <c r="AY204" s="171" t="s">
        <v>121</v>
      </c>
    </row>
    <row r="205" spans="2:65" s="1" customFormat="1" ht="16.5" customHeight="1">
      <c r="B205" s="147"/>
      <c r="C205" s="180" t="s">
        <v>250</v>
      </c>
      <c r="D205" s="180" t="s">
        <v>166</v>
      </c>
      <c r="E205" s="181" t="s">
        <v>251</v>
      </c>
      <c r="F205" s="182" t="s">
        <v>252</v>
      </c>
      <c r="G205" s="183" t="s">
        <v>233</v>
      </c>
      <c r="H205" s="184">
        <v>0.114</v>
      </c>
      <c r="I205" s="185"/>
      <c r="J205" s="186">
        <f>ROUND(I205*H205,2)</f>
        <v>0</v>
      </c>
      <c r="K205" s="182" t="s">
        <v>128</v>
      </c>
      <c r="L205" s="187"/>
      <c r="M205" s="188" t="s">
        <v>1</v>
      </c>
      <c r="N205" s="189" t="s">
        <v>43</v>
      </c>
      <c r="O205" s="55"/>
      <c r="P205" s="157">
        <f>O205*H205</f>
        <v>0</v>
      </c>
      <c r="Q205" s="157">
        <v>1</v>
      </c>
      <c r="R205" s="157">
        <f>Q205*H205</f>
        <v>0.114</v>
      </c>
      <c r="S205" s="157">
        <v>0</v>
      </c>
      <c r="T205" s="158">
        <f>S205*H205</f>
        <v>0</v>
      </c>
      <c r="AR205" s="159" t="s">
        <v>170</v>
      </c>
      <c r="AT205" s="159" t="s">
        <v>166</v>
      </c>
      <c r="AU205" s="159" t="s">
        <v>88</v>
      </c>
      <c r="AY205" s="17" t="s">
        <v>121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17" t="s">
        <v>86</v>
      </c>
      <c r="BK205" s="160">
        <f>ROUND(I205*H205,2)</f>
        <v>0</v>
      </c>
      <c r="BL205" s="17" t="s">
        <v>147</v>
      </c>
      <c r="BM205" s="159" t="s">
        <v>253</v>
      </c>
    </row>
    <row r="206" spans="2:65" s="1" customFormat="1">
      <c r="B206" s="32"/>
      <c r="D206" s="161" t="s">
        <v>131</v>
      </c>
      <c r="F206" s="162" t="s">
        <v>252</v>
      </c>
      <c r="I206" s="87"/>
      <c r="L206" s="32"/>
      <c r="M206" s="163"/>
      <c r="N206" s="55"/>
      <c r="O206" s="55"/>
      <c r="P206" s="55"/>
      <c r="Q206" s="55"/>
      <c r="R206" s="55"/>
      <c r="S206" s="55"/>
      <c r="T206" s="56"/>
      <c r="AT206" s="17" t="s">
        <v>131</v>
      </c>
      <c r="AU206" s="17" t="s">
        <v>88</v>
      </c>
    </row>
    <row r="207" spans="2:65" s="12" customFormat="1">
      <c r="B207" s="164"/>
      <c r="D207" s="161" t="s">
        <v>137</v>
      </c>
      <c r="E207" s="171" t="s">
        <v>1</v>
      </c>
      <c r="F207" s="165" t="s">
        <v>254</v>
      </c>
      <c r="H207" s="166">
        <v>0.104</v>
      </c>
      <c r="I207" s="167"/>
      <c r="L207" s="164"/>
      <c r="M207" s="168"/>
      <c r="N207" s="169"/>
      <c r="O207" s="169"/>
      <c r="P207" s="169"/>
      <c r="Q207" s="169"/>
      <c r="R207" s="169"/>
      <c r="S207" s="169"/>
      <c r="T207" s="170"/>
      <c r="AT207" s="171" t="s">
        <v>137</v>
      </c>
      <c r="AU207" s="171" t="s">
        <v>88</v>
      </c>
      <c r="AV207" s="12" t="s">
        <v>88</v>
      </c>
      <c r="AW207" s="12" t="s">
        <v>32</v>
      </c>
      <c r="AX207" s="12" t="s">
        <v>78</v>
      </c>
      <c r="AY207" s="171" t="s">
        <v>121</v>
      </c>
    </row>
    <row r="208" spans="2:65" s="13" customFormat="1">
      <c r="B208" s="172"/>
      <c r="D208" s="161" t="s">
        <v>137</v>
      </c>
      <c r="E208" s="173" t="s">
        <v>1</v>
      </c>
      <c r="F208" s="174" t="s">
        <v>153</v>
      </c>
      <c r="H208" s="175">
        <v>0.104</v>
      </c>
      <c r="I208" s="176"/>
      <c r="L208" s="172"/>
      <c r="M208" s="177"/>
      <c r="N208" s="178"/>
      <c r="O208" s="178"/>
      <c r="P208" s="178"/>
      <c r="Q208" s="178"/>
      <c r="R208" s="178"/>
      <c r="S208" s="178"/>
      <c r="T208" s="179"/>
      <c r="AT208" s="173" t="s">
        <v>137</v>
      </c>
      <c r="AU208" s="173" t="s">
        <v>88</v>
      </c>
      <c r="AV208" s="13" t="s">
        <v>129</v>
      </c>
      <c r="AW208" s="13" t="s">
        <v>32</v>
      </c>
      <c r="AX208" s="13" t="s">
        <v>86</v>
      </c>
      <c r="AY208" s="173" t="s">
        <v>121</v>
      </c>
    </row>
    <row r="209" spans="2:65" s="12" customFormat="1">
      <c r="B209" s="164"/>
      <c r="D209" s="161" t="s">
        <v>137</v>
      </c>
      <c r="F209" s="165" t="s">
        <v>255</v>
      </c>
      <c r="H209" s="166">
        <v>0.114</v>
      </c>
      <c r="I209" s="167"/>
      <c r="L209" s="164"/>
      <c r="M209" s="168"/>
      <c r="N209" s="169"/>
      <c r="O209" s="169"/>
      <c r="P209" s="169"/>
      <c r="Q209" s="169"/>
      <c r="R209" s="169"/>
      <c r="S209" s="169"/>
      <c r="T209" s="170"/>
      <c r="AT209" s="171" t="s">
        <v>137</v>
      </c>
      <c r="AU209" s="171" t="s">
        <v>88</v>
      </c>
      <c r="AV209" s="12" t="s">
        <v>88</v>
      </c>
      <c r="AW209" s="12" t="s">
        <v>3</v>
      </c>
      <c r="AX209" s="12" t="s">
        <v>86</v>
      </c>
      <c r="AY209" s="171" t="s">
        <v>121</v>
      </c>
    </row>
    <row r="210" spans="2:65" s="1" customFormat="1" ht="16.5" customHeight="1">
      <c r="B210" s="147"/>
      <c r="C210" s="180" t="s">
        <v>256</v>
      </c>
      <c r="D210" s="180" t="s">
        <v>166</v>
      </c>
      <c r="E210" s="181" t="s">
        <v>257</v>
      </c>
      <c r="F210" s="182" t="s">
        <v>258</v>
      </c>
      <c r="G210" s="183" t="s">
        <v>233</v>
      </c>
      <c r="H210" s="184">
        <v>0.24199999999999999</v>
      </c>
      <c r="I210" s="185"/>
      <c r="J210" s="186">
        <f>ROUND(I210*H210,2)</f>
        <v>0</v>
      </c>
      <c r="K210" s="182" t="s">
        <v>128</v>
      </c>
      <c r="L210" s="187"/>
      <c r="M210" s="188" t="s">
        <v>1</v>
      </c>
      <c r="N210" s="189" t="s">
        <v>43</v>
      </c>
      <c r="O210" s="55"/>
      <c r="P210" s="157">
        <f>O210*H210</f>
        <v>0</v>
      </c>
      <c r="Q210" s="157">
        <v>1</v>
      </c>
      <c r="R210" s="157">
        <f>Q210*H210</f>
        <v>0.24199999999999999</v>
      </c>
      <c r="S210" s="157">
        <v>0</v>
      </c>
      <c r="T210" s="158">
        <f>S210*H210</f>
        <v>0</v>
      </c>
      <c r="AR210" s="159" t="s">
        <v>170</v>
      </c>
      <c r="AT210" s="159" t="s">
        <v>166</v>
      </c>
      <c r="AU210" s="159" t="s">
        <v>88</v>
      </c>
      <c r="AY210" s="17" t="s">
        <v>121</v>
      </c>
      <c r="BE210" s="160">
        <f>IF(N210="základní",J210,0)</f>
        <v>0</v>
      </c>
      <c r="BF210" s="160">
        <f>IF(N210="snížená",J210,0)</f>
        <v>0</v>
      </c>
      <c r="BG210" s="160">
        <f>IF(N210="zákl. přenesená",J210,0)</f>
        <v>0</v>
      </c>
      <c r="BH210" s="160">
        <f>IF(N210="sníž. přenesená",J210,0)</f>
        <v>0</v>
      </c>
      <c r="BI210" s="160">
        <f>IF(N210="nulová",J210,0)</f>
        <v>0</v>
      </c>
      <c r="BJ210" s="17" t="s">
        <v>86</v>
      </c>
      <c r="BK210" s="160">
        <f>ROUND(I210*H210,2)</f>
        <v>0</v>
      </c>
      <c r="BL210" s="17" t="s">
        <v>147</v>
      </c>
      <c r="BM210" s="159" t="s">
        <v>259</v>
      </c>
    </row>
    <row r="211" spans="2:65" s="1" customFormat="1">
      <c r="B211" s="32"/>
      <c r="D211" s="161" t="s">
        <v>131</v>
      </c>
      <c r="F211" s="162" t="s">
        <v>258</v>
      </c>
      <c r="I211" s="87"/>
      <c r="L211" s="32"/>
      <c r="M211" s="163"/>
      <c r="N211" s="55"/>
      <c r="O211" s="55"/>
      <c r="P211" s="55"/>
      <c r="Q211" s="55"/>
      <c r="R211" s="55"/>
      <c r="S211" s="55"/>
      <c r="T211" s="56"/>
      <c r="AT211" s="17" t="s">
        <v>131</v>
      </c>
      <c r="AU211" s="17" t="s">
        <v>88</v>
      </c>
    </row>
    <row r="212" spans="2:65" s="12" customFormat="1">
      <c r="B212" s="164"/>
      <c r="D212" s="161" t="s">
        <v>137</v>
      </c>
      <c r="E212" s="171" t="s">
        <v>1</v>
      </c>
      <c r="F212" s="165" t="s">
        <v>260</v>
      </c>
      <c r="H212" s="166">
        <v>0.22</v>
      </c>
      <c r="I212" s="167"/>
      <c r="L212" s="164"/>
      <c r="M212" s="168"/>
      <c r="N212" s="169"/>
      <c r="O212" s="169"/>
      <c r="P212" s="169"/>
      <c r="Q212" s="169"/>
      <c r="R212" s="169"/>
      <c r="S212" s="169"/>
      <c r="T212" s="170"/>
      <c r="AT212" s="171" t="s">
        <v>137</v>
      </c>
      <c r="AU212" s="171" t="s">
        <v>88</v>
      </c>
      <c r="AV212" s="12" t="s">
        <v>88</v>
      </c>
      <c r="AW212" s="12" t="s">
        <v>32</v>
      </c>
      <c r="AX212" s="12" t="s">
        <v>78</v>
      </c>
      <c r="AY212" s="171" t="s">
        <v>121</v>
      </c>
    </row>
    <row r="213" spans="2:65" s="13" customFormat="1">
      <c r="B213" s="172"/>
      <c r="D213" s="161" t="s">
        <v>137</v>
      </c>
      <c r="E213" s="173" t="s">
        <v>1</v>
      </c>
      <c r="F213" s="174" t="s">
        <v>153</v>
      </c>
      <c r="H213" s="175">
        <v>0.22</v>
      </c>
      <c r="I213" s="176"/>
      <c r="L213" s="172"/>
      <c r="M213" s="177"/>
      <c r="N213" s="178"/>
      <c r="O213" s="178"/>
      <c r="P213" s="178"/>
      <c r="Q213" s="178"/>
      <c r="R213" s="178"/>
      <c r="S213" s="178"/>
      <c r="T213" s="179"/>
      <c r="AT213" s="173" t="s">
        <v>137</v>
      </c>
      <c r="AU213" s="173" t="s">
        <v>88</v>
      </c>
      <c r="AV213" s="13" t="s">
        <v>129</v>
      </c>
      <c r="AW213" s="13" t="s">
        <v>32</v>
      </c>
      <c r="AX213" s="13" t="s">
        <v>86</v>
      </c>
      <c r="AY213" s="173" t="s">
        <v>121</v>
      </c>
    </row>
    <row r="214" spans="2:65" s="12" customFormat="1">
      <c r="B214" s="164"/>
      <c r="D214" s="161" t="s">
        <v>137</v>
      </c>
      <c r="F214" s="165" t="s">
        <v>261</v>
      </c>
      <c r="H214" s="166">
        <v>0.24199999999999999</v>
      </c>
      <c r="I214" s="167"/>
      <c r="L214" s="164"/>
      <c r="M214" s="168"/>
      <c r="N214" s="169"/>
      <c r="O214" s="169"/>
      <c r="P214" s="169"/>
      <c r="Q214" s="169"/>
      <c r="R214" s="169"/>
      <c r="S214" s="169"/>
      <c r="T214" s="170"/>
      <c r="AT214" s="171" t="s">
        <v>137</v>
      </c>
      <c r="AU214" s="171" t="s">
        <v>88</v>
      </c>
      <c r="AV214" s="12" t="s">
        <v>88</v>
      </c>
      <c r="AW214" s="12" t="s">
        <v>3</v>
      </c>
      <c r="AX214" s="12" t="s">
        <v>86</v>
      </c>
      <c r="AY214" s="171" t="s">
        <v>121</v>
      </c>
    </row>
    <row r="215" spans="2:65" s="1" customFormat="1" ht="16.5" customHeight="1">
      <c r="B215" s="147"/>
      <c r="C215" s="148" t="s">
        <v>262</v>
      </c>
      <c r="D215" s="148" t="s">
        <v>124</v>
      </c>
      <c r="E215" s="149" t="s">
        <v>263</v>
      </c>
      <c r="F215" s="150" t="s">
        <v>264</v>
      </c>
      <c r="G215" s="151" t="s">
        <v>209</v>
      </c>
      <c r="H215" s="190"/>
      <c r="I215" s="153"/>
      <c r="J215" s="154">
        <f>ROUND(I215*H215,2)</f>
        <v>0</v>
      </c>
      <c r="K215" s="150" t="s">
        <v>128</v>
      </c>
      <c r="L215" s="32"/>
      <c r="M215" s="155" t="s">
        <v>1</v>
      </c>
      <c r="N215" s="156" t="s">
        <v>43</v>
      </c>
      <c r="O215" s="55"/>
      <c r="P215" s="157">
        <f>O215*H215</f>
        <v>0</v>
      </c>
      <c r="Q215" s="157">
        <v>0</v>
      </c>
      <c r="R215" s="157">
        <f>Q215*H215</f>
        <v>0</v>
      </c>
      <c r="S215" s="157">
        <v>0</v>
      </c>
      <c r="T215" s="158">
        <f>S215*H215</f>
        <v>0</v>
      </c>
      <c r="AR215" s="159" t="s">
        <v>147</v>
      </c>
      <c r="AT215" s="159" t="s">
        <v>124</v>
      </c>
      <c r="AU215" s="159" t="s">
        <v>88</v>
      </c>
      <c r="AY215" s="17" t="s">
        <v>121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17" t="s">
        <v>86</v>
      </c>
      <c r="BK215" s="160">
        <f>ROUND(I215*H215,2)</f>
        <v>0</v>
      </c>
      <c r="BL215" s="17" t="s">
        <v>147</v>
      </c>
      <c r="BM215" s="159" t="s">
        <v>265</v>
      </c>
    </row>
    <row r="216" spans="2:65" s="1" customFormat="1" ht="19.5">
      <c r="B216" s="32"/>
      <c r="D216" s="161" t="s">
        <v>131</v>
      </c>
      <c r="F216" s="162" t="s">
        <v>266</v>
      </c>
      <c r="I216" s="87"/>
      <c r="L216" s="32"/>
      <c r="M216" s="163"/>
      <c r="N216" s="55"/>
      <c r="O216" s="55"/>
      <c r="P216" s="55"/>
      <c r="Q216" s="55"/>
      <c r="R216" s="55"/>
      <c r="S216" s="55"/>
      <c r="T216" s="56"/>
      <c r="AT216" s="17" t="s">
        <v>131</v>
      </c>
      <c r="AU216" s="17" t="s">
        <v>88</v>
      </c>
    </row>
    <row r="217" spans="2:65" s="11" customFormat="1" ht="22.9" customHeight="1">
      <c r="B217" s="134"/>
      <c r="D217" s="135" t="s">
        <v>77</v>
      </c>
      <c r="E217" s="145" t="s">
        <v>267</v>
      </c>
      <c r="F217" s="145" t="s">
        <v>268</v>
      </c>
      <c r="I217" s="137"/>
      <c r="J217" s="146">
        <f>BK217</f>
        <v>0</v>
      </c>
      <c r="L217" s="134"/>
      <c r="M217" s="139"/>
      <c r="N217" s="140"/>
      <c r="O217" s="140"/>
      <c r="P217" s="141">
        <f>SUM(P218:P252)</f>
        <v>0</v>
      </c>
      <c r="Q217" s="140"/>
      <c r="R217" s="141">
        <f>SUM(R218:R252)</f>
        <v>0.63611496000000001</v>
      </c>
      <c r="S217" s="140"/>
      <c r="T217" s="142">
        <f>SUM(T218:T252)</f>
        <v>0</v>
      </c>
      <c r="AR217" s="135" t="s">
        <v>88</v>
      </c>
      <c r="AT217" s="143" t="s">
        <v>77</v>
      </c>
      <c r="AU217" s="143" t="s">
        <v>86</v>
      </c>
      <c r="AY217" s="135" t="s">
        <v>121</v>
      </c>
      <c r="BK217" s="144">
        <f>SUM(BK218:BK252)</f>
        <v>0</v>
      </c>
    </row>
    <row r="218" spans="2:65" s="1" customFormat="1" ht="16.5" customHeight="1">
      <c r="B218" s="147"/>
      <c r="C218" s="148" t="s">
        <v>7</v>
      </c>
      <c r="D218" s="148" t="s">
        <v>124</v>
      </c>
      <c r="E218" s="149" t="s">
        <v>269</v>
      </c>
      <c r="F218" s="150" t="s">
        <v>270</v>
      </c>
      <c r="G218" s="151" t="s">
        <v>146</v>
      </c>
      <c r="H218" s="152">
        <v>241.4</v>
      </c>
      <c r="I218" s="153"/>
      <c r="J218" s="154">
        <f>ROUND(I218*H218,2)</f>
        <v>0</v>
      </c>
      <c r="K218" s="150" t="s">
        <v>128</v>
      </c>
      <c r="L218" s="32"/>
      <c r="M218" s="155" t="s">
        <v>1</v>
      </c>
      <c r="N218" s="156" t="s">
        <v>43</v>
      </c>
      <c r="O218" s="55"/>
      <c r="P218" s="157">
        <f>O218*H218</f>
        <v>0</v>
      </c>
      <c r="Q218" s="157">
        <v>2.0000000000000002E-5</v>
      </c>
      <c r="R218" s="157">
        <f>Q218*H218</f>
        <v>4.8280000000000007E-3</v>
      </c>
      <c r="S218" s="157">
        <v>0</v>
      </c>
      <c r="T218" s="158">
        <f>S218*H218</f>
        <v>0</v>
      </c>
      <c r="AR218" s="159" t="s">
        <v>147</v>
      </c>
      <c r="AT218" s="159" t="s">
        <v>124</v>
      </c>
      <c r="AU218" s="159" t="s">
        <v>88</v>
      </c>
      <c r="AY218" s="17" t="s">
        <v>121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17" t="s">
        <v>86</v>
      </c>
      <c r="BK218" s="160">
        <f>ROUND(I218*H218,2)</f>
        <v>0</v>
      </c>
      <c r="BL218" s="17" t="s">
        <v>147</v>
      </c>
      <c r="BM218" s="159" t="s">
        <v>271</v>
      </c>
    </row>
    <row r="219" spans="2:65" s="1" customFormat="1">
      <c r="B219" s="32"/>
      <c r="D219" s="161" t="s">
        <v>131</v>
      </c>
      <c r="F219" s="162" t="s">
        <v>272</v>
      </c>
      <c r="I219" s="87"/>
      <c r="L219" s="32"/>
      <c r="M219" s="163"/>
      <c r="N219" s="55"/>
      <c r="O219" s="55"/>
      <c r="P219" s="55"/>
      <c r="Q219" s="55"/>
      <c r="R219" s="55"/>
      <c r="S219" s="55"/>
      <c r="T219" s="56"/>
      <c r="AT219" s="17" t="s">
        <v>131</v>
      </c>
      <c r="AU219" s="17" t="s">
        <v>88</v>
      </c>
    </row>
    <row r="220" spans="2:65" s="12" customFormat="1">
      <c r="B220" s="164"/>
      <c r="D220" s="161" t="s">
        <v>137</v>
      </c>
      <c r="E220" s="171" t="s">
        <v>1</v>
      </c>
      <c r="F220" s="165" t="s">
        <v>273</v>
      </c>
      <c r="H220" s="166">
        <v>35.6</v>
      </c>
      <c r="I220" s="167"/>
      <c r="L220" s="164"/>
      <c r="M220" s="168"/>
      <c r="N220" s="169"/>
      <c r="O220" s="169"/>
      <c r="P220" s="169"/>
      <c r="Q220" s="169"/>
      <c r="R220" s="169"/>
      <c r="S220" s="169"/>
      <c r="T220" s="170"/>
      <c r="AT220" s="171" t="s">
        <v>137</v>
      </c>
      <c r="AU220" s="171" t="s">
        <v>88</v>
      </c>
      <c r="AV220" s="12" t="s">
        <v>88</v>
      </c>
      <c r="AW220" s="12" t="s">
        <v>32</v>
      </c>
      <c r="AX220" s="12" t="s">
        <v>78</v>
      </c>
      <c r="AY220" s="171" t="s">
        <v>121</v>
      </c>
    </row>
    <row r="221" spans="2:65" s="12" customFormat="1">
      <c r="B221" s="164"/>
      <c r="D221" s="161" t="s">
        <v>137</v>
      </c>
      <c r="E221" s="171" t="s">
        <v>1</v>
      </c>
      <c r="F221" s="165" t="s">
        <v>274</v>
      </c>
      <c r="H221" s="166">
        <v>205.8</v>
      </c>
      <c r="I221" s="167"/>
      <c r="L221" s="164"/>
      <c r="M221" s="168"/>
      <c r="N221" s="169"/>
      <c r="O221" s="169"/>
      <c r="P221" s="169"/>
      <c r="Q221" s="169"/>
      <c r="R221" s="169"/>
      <c r="S221" s="169"/>
      <c r="T221" s="170"/>
      <c r="AT221" s="171" t="s">
        <v>137</v>
      </c>
      <c r="AU221" s="171" t="s">
        <v>88</v>
      </c>
      <c r="AV221" s="12" t="s">
        <v>88</v>
      </c>
      <c r="AW221" s="12" t="s">
        <v>32</v>
      </c>
      <c r="AX221" s="12" t="s">
        <v>78</v>
      </c>
      <c r="AY221" s="171" t="s">
        <v>121</v>
      </c>
    </row>
    <row r="222" spans="2:65" s="13" customFormat="1">
      <c r="B222" s="172"/>
      <c r="D222" s="161" t="s">
        <v>137</v>
      </c>
      <c r="E222" s="173" t="s">
        <v>1</v>
      </c>
      <c r="F222" s="174" t="s">
        <v>153</v>
      </c>
      <c r="H222" s="175">
        <v>241.4</v>
      </c>
      <c r="I222" s="176"/>
      <c r="L222" s="172"/>
      <c r="M222" s="177"/>
      <c r="N222" s="178"/>
      <c r="O222" s="178"/>
      <c r="P222" s="178"/>
      <c r="Q222" s="178"/>
      <c r="R222" s="178"/>
      <c r="S222" s="178"/>
      <c r="T222" s="179"/>
      <c r="AT222" s="173" t="s">
        <v>137</v>
      </c>
      <c r="AU222" s="173" t="s">
        <v>88</v>
      </c>
      <c r="AV222" s="13" t="s">
        <v>129</v>
      </c>
      <c r="AW222" s="13" t="s">
        <v>32</v>
      </c>
      <c r="AX222" s="13" t="s">
        <v>86</v>
      </c>
      <c r="AY222" s="173" t="s">
        <v>121</v>
      </c>
    </row>
    <row r="223" spans="2:65" s="1" customFormat="1" ht="16.5" customHeight="1">
      <c r="B223" s="147"/>
      <c r="C223" s="148" t="s">
        <v>275</v>
      </c>
      <c r="D223" s="148" t="s">
        <v>124</v>
      </c>
      <c r="E223" s="149" t="s">
        <v>276</v>
      </c>
      <c r="F223" s="150" t="s">
        <v>277</v>
      </c>
      <c r="G223" s="151" t="s">
        <v>146</v>
      </c>
      <c r="H223" s="152">
        <v>241.4</v>
      </c>
      <c r="I223" s="153"/>
      <c r="J223" s="154">
        <f>ROUND(I223*H223,2)</f>
        <v>0</v>
      </c>
      <c r="K223" s="150" t="s">
        <v>128</v>
      </c>
      <c r="L223" s="32"/>
      <c r="M223" s="155" t="s">
        <v>1</v>
      </c>
      <c r="N223" s="156" t="s">
        <v>43</v>
      </c>
      <c r="O223" s="55"/>
      <c r="P223" s="157">
        <f>O223*H223</f>
        <v>0</v>
      </c>
      <c r="Q223" s="157">
        <v>0</v>
      </c>
      <c r="R223" s="157">
        <f>Q223*H223</f>
        <v>0</v>
      </c>
      <c r="S223" s="157">
        <v>0</v>
      </c>
      <c r="T223" s="158">
        <f>S223*H223</f>
        <v>0</v>
      </c>
      <c r="AR223" s="159" t="s">
        <v>147</v>
      </c>
      <c r="AT223" s="159" t="s">
        <v>124</v>
      </c>
      <c r="AU223" s="159" t="s">
        <v>88</v>
      </c>
      <c r="AY223" s="17" t="s">
        <v>121</v>
      </c>
      <c r="BE223" s="160">
        <f>IF(N223="základní",J223,0)</f>
        <v>0</v>
      </c>
      <c r="BF223" s="160">
        <f>IF(N223="snížená",J223,0)</f>
        <v>0</v>
      </c>
      <c r="BG223" s="160">
        <f>IF(N223="zákl. přenesená",J223,0)</f>
        <v>0</v>
      </c>
      <c r="BH223" s="160">
        <f>IF(N223="sníž. přenesená",J223,0)</f>
        <v>0</v>
      </c>
      <c r="BI223" s="160">
        <f>IF(N223="nulová",J223,0)</f>
        <v>0</v>
      </c>
      <c r="BJ223" s="17" t="s">
        <v>86</v>
      </c>
      <c r="BK223" s="160">
        <f>ROUND(I223*H223,2)</f>
        <v>0</v>
      </c>
      <c r="BL223" s="17" t="s">
        <v>147</v>
      </c>
      <c r="BM223" s="159" t="s">
        <v>278</v>
      </c>
    </row>
    <row r="224" spans="2:65" s="1" customFormat="1">
      <c r="B224" s="32"/>
      <c r="D224" s="161" t="s">
        <v>131</v>
      </c>
      <c r="F224" s="162" t="s">
        <v>279</v>
      </c>
      <c r="I224" s="87"/>
      <c r="L224" s="32"/>
      <c r="M224" s="163"/>
      <c r="N224" s="55"/>
      <c r="O224" s="55"/>
      <c r="P224" s="55"/>
      <c r="Q224" s="55"/>
      <c r="R224" s="55"/>
      <c r="S224" s="55"/>
      <c r="T224" s="56"/>
      <c r="AT224" s="17" t="s">
        <v>131</v>
      </c>
      <c r="AU224" s="17" t="s">
        <v>88</v>
      </c>
    </row>
    <row r="225" spans="2:65" s="1" customFormat="1" ht="16.5" customHeight="1">
      <c r="B225" s="147"/>
      <c r="C225" s="148" t="s">
        <v>280</v>
      </c>
      <c r="D225" s="148" t="s">
        <v>124</v>
      </c>
      <c r="E225" s="149" t="s">
        <v>281</v>
      </c>
      <c r="F225" s="150" t="s">
        <v>282</v>
      </c>
      <c r="G225" s="151" t="s">
        <v>146</v>
      </c>
      <c r="H225" s="152">
        <v>241.4</v>
      </c>
      <c r="I225" s="153"/>
      <c r="J225" s="154">
        <f>ROUND(I225*H225,2)</f>
        <v>0</v>
      </c>
      <c r="K225" s="150" t="s">
        <v>128</v>
      </c>
      <c r="L225" s="32"/>
      <c r="M225" s="155" t="s">
        <v>1</v>
      </c>
      <c r="N225" s="156" t="s">
        <v>43</v>
      </c>
      <c r="O225" s="55"/>
      <c r="P225" s="157">
        <f>O225*H225</f>
        <v>0</v>
      </c>
      <c r="Q225" s="157">
        <v>2.2000000000000001E-4</v>
      </c>
      <c r="R225" s="157">
        <f>Q225*H225</f>
        <v>5.3108000000000002E-2</v>
      </c>
      <c r="S225" s="157">
        <v>0</v>
      </c>
      <c r="T225" s="158">
        <f>S225*H225</f>
        <v>0</v>
      </c>
      <c r="AR225" s="159" t="s">
        <v>147</v>
      </c>
      <c r="AT225" s="159" t="s">
        <v>124</v>
      </c>
      <c r="AU225" s="159" t="s">
        <v>88</v>
      </c>
      <c r="AY225" s="17" t="s">
        <v>121</v>
      </c>
      <c r="BE225" s="160">
        <f>IF(N225="základní",J225,0)</f>
        <v>0</v>
      </c>
      <c r="BF225" s="160">
        <f>IF(N225="snížená",J225,0)</f>
        <v>0</v>
      </c>
      <c r="BG225" s="160">
        <f>IF(N225="zákl. přenesená",J225,0)</f>
        <v>0</v>
      </c>
      <c r="BH225" s="160">
        <f>IF(N225="sníž. přenesená",J225,0)</f>
        <v>0</v>
      </c>
      <c r="BI225" s="160">
        <f>IF(N225="nulová",J225,0)</f>
        <v>0</v>
      </c>
      <c r="BJ225" s="17" t="s">
        <v>86</v>
      </c>
      <c r="BK225" s="160">
        <f>ROUND(I225*H225,2)</f>
        <v>0</v>
      </c>
      <c r="BL225" s="17" t="s">
        <v>147</v>
      </c>
      <c r="BM225" s="159" t="s">
        <v>283</v>
      </c>
    </row>
    <row r="226" spans="2:65" s="1" customFormat="1" ht="19.5">
      <c r="B226" s="32"/>
      <c r="D226" s="161" t="s">
        <v>131</v>
      </c>
      <c r="F226" s="162" t="s">
        <v>284</v>
      </c>
      <c r="I226" s="87"/>
      <c r="L226" s="32"/>
      <c r="M226" s="163"/>
      <c r="N226" s="55"/>
      <c r="O226" s="55"/>
      <c r="P226" s="55"/>
      <c r="Q226" s="55"/>
      <c r="R226" s="55"/>
      <c r="S226" s="55"/>
      <c r="T226" s="56"/>
      <c r="AT226" s="17" t="s">
        <v>131</v>
      </c>
      <c r="AU226" s="17" t="s">
        <v>88</v>
      </c>
    </row>
    <row r="227" spans="2:65" s="1" customFormat="1" ht="16.5" customHeight="1">
      <c r="B227" s="147"/>
      <c r="C227" s="148" t="s">
        <v>285</v>
      </c>
      <c r="D227" s="148" t="s">
        <v>124</v>
      </c>
      <c r="E227" s="149" t="s">
        <v>286</v>
      </c>
      <c r="F227" s="150" t="s">
        <v>287</v>
      </c>
      <c r="G227" s="151" t="s">
        <v>146</v>
      </c>
      <c r="H227" s="152">
        <v>241.4</v>
      </c>
      <c r="I227" s="153"/>
      <c r="J227" s="154">
        <f>ROUND(I227*H227,2)</f>
        <v>0</v>
      </c>
      <c r="K227" s="150" t="s">
        <v>128</v>
      </c>
      <c r="L227" s="32"/>
      <c r="M227" s="155" t="s">
        <v>1</v>
      </c>
      <c r="N227" s="156" t="s">
        <v>43</v>
      </c>
      <c r="O227" s="55"/>
      <c r="P227" s="157">
        <f>O227*H227</f>
        <v>0</v>
      </c>
      <c r="Q227" s="157">
        <v>1.2999999999999999E-4</v>
      </c>
      <c r="R227" s="157">
        <f>Q227*H227</f>
        <v>3.1382E-2</v>
      </c>
      <c r="S227" s="157">
        <v>0</v>
      </c>
      <c r="T227" s="158">
        <f>S227*H227</f>
        <v>0</v>
      </c>
      <c r="AR227" s="159" t="s">
        <v>147</v>
      </c>
      <c r="AT227" s="159" t="s">
        <v>124</v>
      </c>
      <c r="AU227" s="159" t="s">
        <v>88</v>
      </c>
      <c r="AY227" s="17" t="s">
        <v>121</v>
      </c>
      <c r="BE227" s="160">
        <f>IF(N227="základní",J227,0)</f>
        <v>0</v>
      </c>
      <c r="BF227" s="160">
        <f>IF(N227="snížená",J227,0)</f>
        <v>0</v>
      </c>
      <c r="BG227" s="160">
        <f>IF(N227="zákl. přenesená",J227,0)</f>
        <v>0</v>
      </c>
      <c r="BH227" s="160">
        <f>IF(N227="sníž. přenesená",J227,0)</f>
        <v>0</v>
      </c>
      <c r="BI227" s="160">
        <f>IF(N227="nulová",J227,0)</f>
        <v>0</v>
      </c>
      <c r="BJ227" s="17" t="s">
        <v>86</v>
      </c>
      <c r="BK227" s="160">
        <f>ROUND(I227*H227,2)</f>
        <v>0</v>
      </c>
      <c r="BL227" s="17" t="s">
        <v>147</v>
      </c>
      <c r="BM227" s="159" t="s">
        <v>288</v>
      </c>
    </row>
    <row r="228" spans="2:65" s="1" customFormat="1">
      <c r="B228" s="32"/>
      <c r="D228" s="161" t="s">
        <v>131</v>
      </c>
      <c r="F228" s="162" t="s">
        <v>289</v>
      </c>
      <c r="I228" s="87"/>
      <c r="L228" s="32"/>
      <c r="M228" s="163"/>
      <c r="N228" s="55"/>
      <c r="O228" s="55"/>
      <c r="P228" s="55"/>
      <c r="Q228" s="55"/>
      <c r="R228" s="55"/>
      <c r="S228" s="55"/>
      <c r="T228" s="56"/>
      <c r="AT228" s="17" t="s">
        <v>131</v>
      </c>
      <c r="AU228" s="17" t="s">
        <v>88</v>
      </c>
    </row>
    <row r="229" spans="2:65" s="1" customFormat="1" ht="16.5" customHeight="1">
      <c r="B229" s="147"/>
      <c r="C229" s="148" t="s">
        <v>290</v>
      </c>
      <c r="D229" s="148" t="s">
        <v>124</v>
      </c>
      <c r="E229" s="149" t="s">
        <v>291</v>
      </c>
      <c r="F229" s="150" t="s">
        <v>292</v>
      </c>
      <c r="G229" s="151" t="s">
        <v>146</v>
      </c>
      <c r="H229" s="152">
        <v>241.4</v>
      </c>
      <c r="I229" s="153"/>
      <c r="J229" s="154">
        <f>ROUND(I229*H229,2)</f>
        <v>0</v>
      </c>
      <c r="K229" s="150" t="s">
        <v>128</v>
      </c>
      <c r="L229" s="32"/>
      <c r="M229" s="155" t="s">
        <v>1</v>
      </c>
      <c r="N229" s="156" t="s">
        <v>43</v>
      </c>
      <c r="O229" s="55"/>
      <c r="P229" s="157">
        <f>O229*H229</f>
        <v>0</v>
      </c>
      <c r="Q229" s="157">
        <v>3.4000000000000002E-4</v>
      </c>
      <c r="R229" s="157">
        <f>Q229*H229</f>
        <v>8.207600000000001E-2</v>
      </c>
      <c r="S229" s="157">
        <v>0</v>
      </c>
      <c r="T229" s="158">
        <f>S229*H229</f>
        <v>0</v>
      </c>
      <c r="AR229" s="159" t="s">
        <v>147</v>
      </c>
      <c r="AT229" s="159" t="s">
        <v>124</v>
      </c>
      <c r="AU229" s="159" t="s">
        <v>88</v>
      </c>
      <c r="AY229" s="17" t="s">
        <v>121</v>
      </c>
      <c r="BE229" s="160">
        <f>IF(N229="základní",J229,0)</f>
        <v>0</v>
      </c>
      <c r="BF229" s="160">
        <f>IF(N229="snížená",J229,0)</f>
        <v>0</v>
      </c>
      <c r="BG229" s="160">
        <f>IF(N229="zákl. přenesená",J229,0)</f>
        <v>0</v>
      </c>
      <c r="BH229" s="160">
        <f>IF(N229="sníž. přenesená",J229,0)</f>
        <v>0</v>
      </c>
      <c r="BI229" s="160">
        <f>IF(N229="nulová",J229,0)</f>
        <v>0</v>
      </c>
      <c r="BJ229" s="17" t="s">
        <v>86</v>
      </c>
      <c r="BK229" s="160">
        <f>ROUND(I229*H229,2)</f>
        <v>0</v>
      </c>
      <c r="BL229" s="17" t="s">
        <v>147</v>
      </c>
      <c r="BM229" s="159" t="s">
        <v>293</v>
      </c>
    </row>
    <row r="230" spans="2:65" s="1" customFormat="1">
      <c r="B230" s="32"/>
      <c r="D230" s="161" t="s">
        <v>131</v>
      </c>
      <c r="F230" s="162" t="s">
        <v>294</v>
      </c>
      <c r="I230" s="87"/>
      <c r="L230" s="32"/>
      <c r="M230" s="163"/>
      <c r="N230" s="55"/>
      <c r="O230" s="55"/>
      <c r="P230" s="55"/>
      <c r="Q230" s="55"/>
      <c r="R230" s="55"/>
      <c r="S230" s="55"/>
      <c r="T230" s="56"/>
      <c r="AT230" s="17" t="s">
        <v>131</v>
      </c>
      <c r="AU230" s="17" t="s">
        <v>88</v>
      </c>
    </row>
    <row r="231" spans="2:65" s="1" customFormat="1" ht="16.5" customHeight="1">
      <c r="B231" s="147"/>
      <c r="C231" s="148" t="s">
        <v>295</v>
      </c>
      <c r="D231" s="148" t="s">
        <v>124</v>
      </c>
      <c r="E231" s="149" t="s">
        <v>296</v>
      </c>
      <c r="F231" s="150" t="s">
        <v>297</v>
      </c>
      <c r="G231" s="151" t="s">
        <v>146</v>
      </c>
      <c r="H231" s="152">
        <v>876.83199999999999</v>
      </c>
      <c r="I231" s="153"/>
      <c r="J231" s="154">
        <f>ROUND(I231*H231,2)</f>
        <v>0</v>
      </c>
      <c r="K231" s="150" t="s">
        <v>128</v>
      </c>
      <c r="L231" s="32"/>
      <c r="M231" s="155" t="s">
        <v>1</v>
      </c>
      <c r="N231" s="156" t="s">
        <v>43</v>
      </c>
      <c r="O231" s="55"/>
      <c r="P231" s="157">
        <f>O231*H231</f>
        <v>0</v>
      </c>
      <c r="Q231" s="157">
        <v>0</v>
      </c>
      <c r="R231" s="157">
        <f>Q231*H231</f>
        <v>0</v>
      </c>
      <c r="S231" s="157">
        <v>0</v>
      </c>
      <c r="T231" s="158">
        <f>S231*H231</f>
        <v>0</v>
      </c>
      <c r="AR231" s="159" t="s">
        <v>147</v>
      </c>
      <c r="AT231" s="159" t="s">
        <v>124</v>
      </c>
      <c r="AU231" s="159" t="s">
        <v>88</v>
      </c>
      <c r="AY231" s="17" t="s">
        <v>121</v>
      </c>
      <c r="BE231" s="160">
        <f>IF(N231="základní",J231,0)</f>
        <v>0</v>
      </c>
      <c r="BF231" s="160">
        <f>IF(N231="snížená",J231,0)</f>
        <v>0</v>
      </c>
      <c r="BG231" s="160">
        <f>IF(N231="zákl. přenesená",J231,0)</f>
        <v>0</v>
      </c>
      <c r="BH231" s="160">
        <f>IF(N231="sníž. přenesená",J231,0)</f>
        <v>0</v>
      </c>
      <c r="BI231" s="160">
        <f>IF(N231="nulová",J231,0)</f>
        <v>0</v>
      </c>
      <c r="BJ231" s="17" t="s">
        <v>86</v>
      </c>
      <c r="BK231" s="160">
        <f>ROUND(I231*H231,2)</f>
        <v>0</v>
      </c>
      <c r="BL231" s="17" t="s">
        <v>147</v>
      </c>
      <c r="BM231" s="159" t="s">
        <v>298</v>
      </c>
    </row>
    <row r="232" spans="2:65" s="1" customFormat="1">
      <c r="B232" s="32"/>
      <c r="D232" s="161" t="s">
        <v>131</v>
      </c>
      <c r="F232" s="162" t="s">
        <v>299</v>
      </c>
      <c r="I232" s="87"/>
      <c r="L232" s="32"/>
      <c r="M232" s="163"/>
      <c r="N232" s="55"/>
      <c r="O232" s="55"/>
      <c r="P232" s="55"/>
      <c r="Q232" s="55"/>
      <c r="R232" s="55"/>
      <c r="S232" s="55"/>
      <c r="T232" s="56"/>
      <c r="AT232" s="17" t="s">
        <v>131</v>
      </c>
      <c r="AU232" s="17" t="s">
        <v>88</v>
      </c>
    </row>
    <row r="233" spans="2:65" s="12" customFormat="1">
      <c r="B233" s="164"/>
      <c r="D233" s="161" t="s">
        <v>137</v>
      </c>
      <c r="E233" s="171" t="s">
        <v>1</v>
      </c>
      <c r="F233" s="165" t="s">
        <v>300</v>
      </c>
      <c r="H233" s="166">
        <v>859.90300000000002</v>
      </c>
      <c r="I233" s="167"/>
      <c r="L233" s="164"/>
      <c r="M233" s="168"/>
      <c r="N233" s="169"/>
      <c r="O233" s="169"/>
      <c r="P233" s="169"/>
      <c r="Q233" s="169"/>
      <c r="R233" s="169"/>
      <c r="S233" s="169"/>
      <c r="T233" s="170"/>
      <c r="AT233" s="171" t="s">
        <v>137</v>
      </c>
      <c r="AU233" s="171" t="s">
        <v>88</v>
      </c>
      <c r="AV233" s="12" t="s">
        <v>88</v>
      </c>
      <c r="AW233" s="12" t="s">
        <v>32</v>
      </c>
      <c r="AX233" s="12" t="s">
        <v>78</v>
      </c>
      <c r="AY233" s="171" t="s">
        <v>121</v>
      </c>
    </row>
    <row r="234" spans="2:65" s="14" customFormat="1">
      <c r="B234" s="191"/>
      <c r="D234" s="161" t="s">
        <v>137</v>
      </c>
      <c r="E234" s="192" t="s">
        <v>1</v>
      </c>
      <c r="F234" s="193" t="s">
        <v>301</v>
      </c>
      <c r="H234" s="194">
        <v>859.90300000000002</v>
      </c>
      <c r="I234" s="195"/>
      <c r="L234" s="191"/>
      <c r="M234" s="196"/>
      <c r="N234" s="197"/>
      <c r="O234" s="197"/>
      <c r="P234" s="197"/>
      <c r="Q234" s="197"/>
      <c r="R234" s="197"/>
      <c r="S234" s="197"/>
      <c r="T234" s="198"/>
      <c r="AT234" s="192" t="s">
        <v>137</v>
      </c>
      <c r="AU234" s="192" t="s">
        <v>88</v>
      </c>
      <c r="AV234" s="14" t="s">
        <v>143</v>
      </c>
      <c r="AW234" s="14" t="s">
        <v>32</v>
      </c>
      <c r="AX234" s="14" t="s">
        <v>78</v>
      </c>
      <c r="AY234" s="192" t="s">
        <v>121</v>
      </c>
    </row>
    <row r="235" spans="2:65" s="15" customFormat="1">
      <c r="B235" s="199"/>
      <c r="D235" s="161" t="s">
        <v>137</v>
      </c>
      <c r="E235" s="200" t="s">
        <v>1</v>
      </c>
      <c r="F235" s="201" t="s">
        <v>302</v>
      </c>
      <c r="H235" s="200" t="s">
        <v>1</v>
      </c>
      <c r="I235" s="202"/>
      <c r="L235" s="199"/>
      <c r="M235" s="203"/>
      <c r="N235" s="204"/>
      <c r="O235" s="204"/>
      <c r="P235" s="204"/>
      <c r="Q235" s="204"/>
      <c r="R235" s="204"/>
      <c r="S235" s="204"/>
      <c r="T235" s="205"/>
      <c r="AT235" s="200" t="s">
        <v>137</v>
      </c>
      <c r="AU235" s="200" t="s">
        <v>88</v>
      </c>
      <c r="AV235" s="15" t="s">
        <v>86</v>
      </c>
      <c r="AW235" s="15" t="s">
        <v>32</v>
      </c>
      <c r="AX235" s="15" t="s">
        <v>78</v>
      </c>
      <c r="AY235" s="200" t="s">
        <v>121</v>
      </c>
    </row>
    <row r="236" spans="2:65" s="12" customFormat="1">
      <c r="B236" s="164"/>
      <c r="D236" s="161" t="s">
        <v>137</v>
      </c>
      <c r="E236" s="171" t="s">
        <v>1</v>
      </c>
      <c r="F236" s="165" t="s">
        <v>303</v>
      </c>
      <c r="H236" s="166">
        <v>3.7440000000000002</v>
      </c>
      <c r="I236" s="167"/>
      <c r="L236" s="164"/>
      <c r="M236" s="168"/>
      <c r="N236" s="169"/>
      <c r="O236" s="169"/>
      <c r="P236" s="169"/>
      <c r="Q236" s="169"/>
      <c r="R236" s="169"/>
      <c r="S236" s="169"/>
      <c r="T236" s="170"/>
      <c r="AT236" s="171" t="s">
        <v>137</v>
      </c>
      <c r="AU236" s="171" t="s">
        <v>88</v>
      </c>
      <c r="AV236" s="12" t="s">
        <v>88</v>
      </c>
      <c r="AW236" s="12" t="s">
        <v>32</v>
      </c>
      <c r="AX236" s="12" t="s">
        <v>78</v>
      </c>
      <c r="AY236" s="171" t="s">
        <v>121</v>
      </c>
    </row>
    <row r="237" spans="2:65" s="12" customFormat="1">
      <c r="B237" s="164"/>
      <c r="D237" s="161" t="s">
        <v>137</v>
      </c>
      <c r="E237" s="171" t="s">
        <v>1</v>
      </c>
      <c r="F237" s="165" t="s">
        <v>304</v>
      </c>
      <c r="H237" s="166">
        <v>0.192</v>
      </c>
      <c r="I237" s="167"/>
      <c r="L237" s="164"/>
      <c r="M237" s="168"/>
      <c r="N237" s="169"/>
      <c r="O237" s="169"/>
      <c r="P237" s="169"/>
      <c r="Q237" s="169"/>
      <c r="R237" s="169"/>
      <c r="S237" s="169"/>
      <c r="T237" s="170"/>
      <c r="AT237" s="171" t="s">
        <v>137</v>
      </c>
      <c r="AU237" s="171" t="s">
        <v>88</v>
      </c>
      <c r="AV237" s="12" t="s">
        <v>88</v>
      </c>
      <c r="AW237" s="12" t="s">
        <v>32</v>
      </c>
      <c r="AX237" s="12" t="s">
        <v>78</v>
      </c>
      <c r="AY237" s="171" t="s">
        <v>121</v>
      </c>
    </row>
    <row r="238" spans="2:65" s="12" customFormat="1">
      <c r="B238" s="164"/>
      <c r="D238" s="161" t="s">
        <v>137</v>
      </c>
      <c r="E238" s="171" t="s">
        <v>1</v>
      </c>
      <c r="F238" s="165" t="s">
        <v>305</v>
      </c>
      <c r="H238" s="166">
        <v>1.232</v>
      </c>
      <c r="I238" s="167"/>
      <c r="L238" s="164"/>
      <c r="M238" s="168"/>
      <c r="N238" s="169"/>
      <c r="O238" s="169"/>
      <c r="P238" s="169"/>
      <c r="Q238" s="169"/>
      <c r="R238" s="169"/>
      <c r="S238" s="169"/>
      <c r="T238" s="170"/>
      <c r="AT238" s="171" t="s">
        <v>137</v>
      </c>
      <c r="AU238" s="171" t="s">
        <v>88</v>
      </c>
      <c r="AV238" s="12" t="s">
        <v>88</v>
      </c>
      <c r="AW238" s="12" t="s">
        <v>32</v>
      </c>
      <c r="AX238" s="12" t="s">
        <v>78</v>
      </c>
      <c r="AY238" s="171" t="s">
        <v>121</v>
      </c>
    </row>
    <row r="239" spans="2:65" s="12" customFormat="1">
      <c r="B239" s="164"/>
      <c r="D239" s="161" t="s">
        <v>137</v>
      </c>
      <c r="E239" s="171" t="s">
        <v>1</v>
      </c>
      <c r="F239" s="165" t="s">
        <v>306</v>
      </c>
      <c r="H239" s="166">
        <v>6.11</v>
      </c>
      <c r="I239" s="167"/>
      <c r="L239" s="164"/>
      <c r="M239" s="168"/>
      <c r="N239" s="169"/>
      <c r="O239" s="169"/>
      <c r="P239" s="169"/>
      <c r="Q239" s="169"/>
      <c r="R239" s="169"/>
      <c r="S239" s="169"/>
      <c r="T239" s="170"/>
      <c r="AT239" s="171" t="s">
        <v>137</v>
      </c>
      <c r="AU239" s="171" t="s">
        <v>88</v>
      </c>
      <c r="AV239" s="12" t="s">
        <v>88</v>
      </c>
      <c r="AW239" s="12" t="s">
        <v>32</v>
      </c>
      <c r="AX239" s="12" t="s">
        <v>78</v>
      </c>
      <c r="AY239" s="171" t="s">
        <v>121</v>
      </c>
    </row>
    <row r="240" spans="2:65" s="12" customFormat="1">
      <c r="B240" s="164"/>
      <c r="D240" s="161" t="s">
        <v>137</v>
      </c>
      <c r="E240" s="171" t="s">
        <v>1</v>
      </c>
      <c r="F240" s="165" t="s">
        <v>307</v>
      </c>
      <c r="H240" s="166">
        <v>0.21099999999999999</v>
      </c>
      <c r="I240" s="167"/>
      <c r="L240" s="164"/>
      <c r="M240" s="168"/>
      <c r="N240" s="169"/>
      <c r="O240" s="169"/>
      <c r="P240" s="169"/>
      <c r="Q240" s="169"/>
      <c r="R240" s="169"/>
      <c r="S240" s="169"/>
      <c r="T240" s="170"/>
      <c r="AT240" s="171" t="s">
        <v>137</v>
      </c>
      <c r="AU240" s="171" t="s">
        <v>88</v>
      </c>
      <c r="AV240" s="12" t="s">
        <v>88</v>
      </c>
      <c r="AW240" s="12" t="s">
        <v>32</v>
      </c>
      <c r="AX240" s="12" t="s">
        <v>78</v>
      </c>
      <c r="AY240" s="171" t="s">
        <v>121</v>
      </c>
    </row>
    <row r="241" spans="2:65" s="12" customFormat="1">
      <c r="B241" s="164"/>
      <c r="D241" s="161" t="s">
        <v>137</v>
      </c>
      <c r="E241" s="171" t="s">
        <v>1</v>
      </c>
      <c r="F241" s="165" t="s">
        <v>308</v>
      </c>
      <c r="H241" s="166">
        <v>2.88</v>
      </c>
      <c r="I241" s="167"/>
      <c r="L241" s="164"/>
      <c r="M241" s="168"/>
      <c r="N241" s="169"/>
      <c r="O241" s="169"/>
      <c r="P241" s="169"/>
      <c r="Q241" s="169"/>
      <c r="R241" s="169"/>
      <c r="S241" s="169"/>
      <c r="T241" s="170"/>
      <c r="AT241" s="171" t="s">
        <v>137</v>
      </c>
      <c r="AU241" s="171" t="s">
        <v>88</v>
      </c>
      <c r="AV241" s="12" t="s">
        <v>88</v>
      </c>
      <c r="AW241" s="12" t="s">
        <v>32</v>
      </c>
      <c r="AX241" s="12" t="s">
        <v>78</v>
      </c>
      <c r="AY241" s="171" t="s">
        <v>121</v>
      </c>
    </row>
    <row r="242" spans="2:65" s="12" customFormat="1">
      <c r="B242" s="164"/>
      <c r="D242" s="161" t="s">
        <v>137</v>
      </c>
      <c r="E242" s="171" t="s">
        <v>1</v>
      </c>
      <c r="F242" s="165" t="s">
        <v>309</v>
      </c>
      <c r="H242" s="166">
        <v>2.56</v>
      </c>
      <c r="I242" s="167"/>
      <c r="L242" s="164"/>
      <c r="M242" s="168"/>
      <c r="N242" s="169"/>
      <c r="O242" s="169"/>
      <c r="P242" s="169"/>
      <c r="Q242" s="169"/>
      <c r="R242" s="169"/>
      <c r="S242" s="169"/>
      <c r="T242" s="170"/>
      <c r="AT242" s="171" t="s">
        <v>137</v>
      </c>
      <c r="AU242" s="171" t="s">
        <v>88</v>
      </c>
      <c r="AV242" s="12" t="s">
        <v>88</v>
      </c>
      <c r="AW242" s="12" t="s">
        <v>32</v>
      </c>
      <c r="AX242" s="12" t="s">
        <v>78</v>
      </c>
      <c r="AY242" s="171" t="s">
        <v>121</v>
      </c>
    </row>
    <row r="243" spans="2:65" s="14" customFormat="1">
      <c r="B243" s="191"/>
      <c r="D243" s="161" t="s">
        <v>137</v>
      </c>
      <c r="E243" s="192" t="s">
        <v>1</v>
      </c>
      <c r="F243" s="193" t="s">
        <v>301</v>
      </c>
      <c r="H243" s="194">
        <v>16.928999999999998</v>
      </c>
      <c r="I243" s="195"/>
      <c r="L243" s="191"/>
      <c r="M243" s="196"/>
      <c r="N243" s="197"/>
      <c r="O243" s="197"/>
      <c r="P243" s="197"/>
      <c r="Q243" s="197"/>
      <c r="R243" s="197"/>
      <c r="S243" s="197"/>
      <c r="T243" s="198"/>
      <c r="AT243" s="192" t="s">
        <v>137</v>
      </c>
      <c r="AU243" s="192" t="s">
        <v>88</v>
      </c>
      <c r="AV243" s="14" t="s">
        <v>143</v>
      </c>
      <c r="AW243" s="14" t="s">
        <v>32</v>
      </c>
      <c r="AX243" s="14" t="s">
        <v>78</v>
      </c>
      <c r="AY243" s="192" t="s">
        <v>121</v>
      </c>
    </row>
    <row r="244" spans="2:65" s="13" customFormat="1">
      <c r="B244" s="172"/>
      <c r="D244" s="161" t="s">
        <v>137</v>
      </c>
      <c r="E244" s="173" t="s">
        <v>1</v>
      </c>
      <c r="F244" s="174" t="s">
        <v>153</v>
      </c>
      <c r="H244" s="175">
        <v>876.83199999999999</v>
      </c>
      <c r="I244" s="176"/>
      <c r="L244" s="172"/>
      <c r="M244" s="177"/>
      <c r="N244" s="178"/>
      <c r="O244" s="178"/>
      <c r="P244" s="178"/>
      <c r="Q244" s="178"/>
      <c r="R244" s="178"/>
      <c r="S244" s="178"/>
      <c r="T244" s="179"/>
      <c r="AT244" s="173" t="s">
        <v>137</v>
      </c>
      <c r="AU244" s="173" t="s">
        <v>88</v>
      </c>
      <c r="AV244" s="13" t="s">
        <v>129</v>
      </c>
      <c r="AW244" s="13" t="s">
        <v>32</v>
      </c>
      <c r="AX244" s="13" t="s">
        <v>86</v>
      </c>
      <c r="AY244" s="173" t="s">
        <v>121</v>
      </c>
    </row>
    <row r="245" spans="2:65" s="1" customFormat="1" ht="16.5" customHeight="1">
      <c r="B245" s="147"/>
      <c r="C245" s="148" t="s">
        <v>310</v>
      </c>
      <c r="D245" s="148" t="s">
        <v>124</v>
      </c>
      <c r="E245" s="149" t="s">
        <v>311</v>
      </c>
      <c r="F245" s="150" t="s">
        <v>312</v>
      </c>
      <c r="G245" s="151" t="s">
        <v>146</v>
      </c>
      <c r="H245" s="152">
        <v>876.83199999999999</v>
      </c>
      <c r="I245" s="153"/>
      <c r="J245" s="154">
        <f>ROUND(I245*H245,2)</f>
        <v>0</v>
      </c>
      <c r="K245" s="150" t="s">
        <v>128</v>
      </c>
      <c r="L245" s="32"/>
      <c r="M245" s="155" t="s">
        <v>1</v>
      </c>
      <c r="N245" s="156" t="s">
        <v>43</v>
      </c>
      <c r="O245" s="55"/>
      <c r="P245" s="157">
        <f>O245*H245</f>
        <v>0</v>
      </c>
      <c r="Q245" s="157">
        <v>1.7000000000000001E-4</v>
      </c>
      <c r="R245" s="157">
        <f>Q245*H245</f>
        <v>0.14906144000000002</v>
      </c>
      <c r="S245" s="157">
        <v>0</v>
      </c>
      <c r="T245" s="158">
        <f>S245*H245</f>
        <v>0</v>
      </c>
      <c r="AR245" s="159" t="s">
        <v>147</v>
      </c>
      <c r="AT245" s="159" t="s">
        <v>124</v>
      </c>
      <c r="AU245" s="159" t="s">
        <v>88</v>
      </c>
      <c r="AY245" s="17" t="s">
        <v>121</v>
      </c>
      <c r="BE245" s="160">
        <f>IF(N245="základní",J245,0)</f>
        <v>0</v>
      </c>
      <c r="BF245" s="160">
        <f>IF(N245="snížená",J245,0)</f>
        <v>0</v>
      </c>
      <c r="BG245" s="160">
        <f>IF(N245="zákl. přenesená",J245,0)</f>
        <v>0</v>
      </c>
      <c r="BH245" s="160">
        <f>IF(N245="sníž. přenesená",J245,0)</f>
        <v>0</v>
      </c>
      <c r="BI245" s="160">
        <f>IF(N245="nulová",J245,0)</f>
        <v>0</v>
      </c>
      <c r="BJ245" s="17" t="s">
        <v>86</v>
      </c>
      <c r="BK245" s="160">
        <f>ROUND(I245*H245,2)</f>
        <v>0</v>
      </c>
      <c r="BL245" s="17" t="s">
        <v>147</v>
      </c>
      <c r="BM245" s="159" t="s">
        <v>313</v>
      </c>
    </row>
    <row r="246" spans="2:65" s="1" customFormat="1">
      <c r="B246" s="32"/>
      <c r="D246" s="161" t="s">
        <v>131</v>
      </c>
      <c r="F246" s="162" t="s">
        <v>314</v>
      </c>
      <c r="I246" s="87"/>
      <c r="L246" s="32"/>
      <c r="M246" s="163"/>
      <c r="N246" s="55"/>
      <c r="O246" s="55"/>
      <c r="P246" s="55"/>
      <c r="Q246" s="55"/>
      <c r="R246" s="55"/>
      <c r="S246" s="55"/>
      <c r="T246" s="56"/>
      <c r="AT246" s="17" t="s">
        <v>131</v>
      </c>
      <c r="AU246" s="17" t="s">
        <v>88</v>
      </c>
    </row>
    <row r="247" spans="2:65" s="1" customFormat="1" ht="16.5" customHeight="1">
      <c r="B247" s="147"/>
      <c r="C247" s="148" t="s">
        <v>315</v>
      </c>
      <c r="D247" s="148" t="s">
        <v>124</v>
      </c>
      <c r="E247" s="149" t="s">
        <v>316</v>
      </c>
      <c r="F247" s="150" t="s">
        <v>317</v>
      </c>
      <c r="G247" s="151" t="s">
        <v>146</v>
      </c>
      <c r="H247" s="152">
        <v>876.83199999999999</v>
      </c>
      <c r="I247" s="153"/>
      <c r="J247" s="154">
        <f>ROUND(I247*H247,2)</f>
        <v>0</v>
      </c>
      <c r="K247" s="150" t="s">
        <v>128</v>
      </c>
      <c r="L247" s="32"/>
      <c r="M247" s="155" t="s">
        <v>1</v>
      </c>
      <c r="N247" s="156" t="s">
        <v>43</v>
      </c>
      <c r="O247" s="55"/>
      <c r="P247" s="157">
        <f>O247*H247</f>
        <v>0</v>
      </c>
      <c r="Q247" s="157">
        <v>1.2E-4</v>
      </c>
      <c r="R247" s="157">
        <f>Q247*H247</f>
        <v>0.10521984</v>
      </c>
      <c r="S247" s="157">
        <v>0</v>
      </c>
      <c r="T247" s="158">
        <f>S247*H247</f>
        <v>0</v>
      </c>
      <c r="AR247" s="159" t="s">
        <v>147</v>
      </c>
      <c r="AT247" s="159" t="s">
        <v>124</v>
      </c>
      <c r="AU247" s="159" t="s">
        <v>88</v>
      </c>
      <c r="AY247" s="17" t="s">
        <v>121</v>
      </c>
      <c r="BE247" s="160">
        <f>IF(N247="základní",J247,0)</f>
        <v>0</v>
      </c>
      <c r="BF247" s="160">
        <f>IF(N247="snížená",J247,0)</f>
        <v>0</v>
      </c>
      <c r="BG247" s="160">
        <f>IF(N247="zákl. přenesená",J247,0)</f>
        <v>0</v>
      </c>
      <c r="BH247" s="160">
        <f>IF(N247="sníž. přenesená",J247,0)</f>
        <v>0</v>
      </c>
      <c r="BI247" s="160">
        <f>IF(N247="nulová",J247,0)</f>
        <v>0</v>
      </c>
      <c r="BJ247" s="17" t="s">
        <v>86</v>
      </c>
      <c r="BK247" s="160">
        <f>ROUND(I247*H247,2)</f>
        <v>0</v>
      </c>
      <c r="BL247" s="17" t="s">
        <v>147</v>
      </c>
      <c r="BM247" s="159" t="s">
        <v>318</v>
      </c>
    </row>
    <row r="248" spans="2:65" s="1" customFormat="1">
      <c r="B248" s="32"/>
      <c r="D248" s="161" t="s">
        <v>131</v>
      </c>
      <c r="F248" s="162" t="s">
        <v>319</v>
      </c>
      <c r="I248" s="87"/>
      <c r="L248" s="32"/>
      <c r="M248" s="163"/>
      <c r="N248" s="55"/>
      <c r="O248" s="55"/>
      <c r="P248" s="55"/>
      <c r="Q248" s="55"/>
      <c r="R248" s="55"/>
      <c r="S248" s="55"/>
      <c r="T248" s="56"/>
      <c r="AT248" s="17" t="s">
        <v>131</v>
      </c>
      <c r="AU248" s="17" t="s">
        <v>88</v>
      </c>
    </row>
    <row r="249" spans="2:65" s="1" customFormat="1" ht="16.5" customHeight="1">
      <c r="B249" s="147"/>
      <c r="C249" s="148" t="s">
        <v>320</v>
      </c>
      <c r="D249" s="148" t="s">
        <v>124</v>
      </c>
      <c r="E249" s="149" t="s">
        <v>321</v>
      </c>
      <c r="F249" s="150" t="s">
        <v>322</v>
      </c>
      <c r="G249" s="151" t="s">
        <v>146</v>
      </c>
      <c r="H249" s="152">
        <v>1753.664</v>
      </c>
      <c r="I249" s="153"/>
      <c r="J249" s="154">
        <f>ROUND(I249*H249,2)</f>
        <v>0</v>
      </c>
      <c r="K249" s="150" t="s">
        <v>128</v>
      </c>
      <c r="L249" s="32"/>
      <c r="M249" s="155" t="s">
        <v>1</v>
      </c>
      <c r="N249" s="156" t="s">
        <v>43</v>
      </c>
      <c r="O249" s="55"/>
      <c r="P249" s="157">
        <f>O249*H249</f>
        <v>0</v>
      </c>
      <c r="Q249" s="157">
        <v>1.2E-4</v>
      </c>
      <c r="R249" s="157">
        <f>Q249*H249</f>
        <v>0.21043967999999999</v>
      </c>
      <c r="S249" s="157">
        <v>0</v>
      </c>
      <c r="T249" s="158">
        <f>S249*H249</f>
        <v>0</v>
      </c>
      <c r="AR249" s="159" t="s">
        <v>147</v>
      </c>
      <c r="AT249" s="159" t="s">
        <v>124</v>
      </c>
      <c r="AU249" s="159" t="s">
        <v>88</v>
      </c>
      <c r="AY249" s="17" t="s">
        <v>121</v>
      </c>
      <c r="BE249" s="160">
        <f>IF(N249="základní",J249,0)</f>
        <v>0</v>
      </c>
      <c r="BF249" s="160">
        <f>IF(N249="snížená",J249,0)</f>
        <v>0</v>
      </c>
      <c r="BG249" s="160">
        <f>IF(N249="zákl. přenesená",J249,0)</f>
        <v>0</v>
      </c>
      <c r="BH249" s="160">
        <f>IF(N249="sníž. přenesená",J249,0)</f>
        <v>0</v>
      </c>
      <c r="BI249" s="160">
        <f>IF(N249="nulová",J249,0)</f>
        <v>0</v>
      </c>
      <c r="BJ249" s="17" t="s">
        <v>86</v>
      </c>
      <c r="BK249" s="160">
        <f>ROUND(I249*H249,2)</f>
        <v>0</v>
      </c>
      <c r="BL249" s="17" t="s">
        <v>147</v>
      </c>
      <c r="BM249" s="159" t="s">
        <v>323</v>
      </c>
    </row>
    <row r="250" spans="2:65" s="1" customFormat="1">
      <c r="B250" s="32"/>
      <c r="D250" s="161" t="s">
        <v>131</v>
      </c>
      <c r="F250" s="162" t="s">
        <v>324</v>
      </c>
      <c r="I250" s="87"/>
      <c r="L250" s="32"/>
      <c r="M250" s="163"/>
      <c r="N250" s="55"/>
      <c r="O250" s="55"/>
      <c r="P250" s="55"/>
      <c r="Q250" s="55"/>
      <c r="R250" s="55"/>
      <c r="S250" s="55"/>
      <c r="T250" s="56"/>
      <c r="AT250" s="17" t="s">
        <v>131</v>
      </c>
      <c r="AU250" s="17" t="s">
        <v>88</v>
      </c>
    </row>
    <row r="251" spans="2:65" s="1" customFormat="1" ht="19.5">
      <c r="B251" s="32"/>
      <c r="D251" s="161" t="s">
        <v>325</v>
      </c>
      <c r="F251" s="206" t="s">
        <v>326</v>
      </c>
      <c r="I251" s="87"/>
      <c r="L251" s="32"/>
      <c r="M251" s="163"/>
      <c r="N251" s="55"/>
      <c r="O251" s="55"/>
      <c r="P251" s="55"/>
      <c r="Q251" s="55"/>
      <c r="R251" s="55"/>
      <c r="S251" s="55"/>
      <c r="T251" s="56"/>
      <c r="AT251" s="17" t="s">
        <v>325</v>
      </c>
      <c r="AU251" s="17" t="s">
        <v>88</v>
      </c>
    </row>
    <row r="252" spans="2:65" s="12" customFormat="1">
      <c r="B252" s="164"/>
      <c r="D252" s="161" t="s">
        <v>137</v>
      </c>
      <c r="F252" s="165" t="s">
        <v>327</v>
      </c>
      <c r="H252" s="166">
        <v>1753.664</v>
      </c>
      <c r="I252" s="167"/>
      <c r="L252" s="164"/>
      <c r="M252" s="168"/>
      <c r="N252" s="169"/>
      <c r="O252" s="169"/>
      <c r="P252" s="169"/>
      <c r="Q252" s="169"/>
      <c r="R252" s="169"/>
      <c r="S252" s="169"/>
      <c r="T252" s="170"/>
      <c r="AT252" s="171" t="s">
        <v>137</v>
      </c>
      <c r="AU252" s="171" t="s">
        <v>88</v>
      </c>
      <c r="AV252" s="12" t="s">
        <v>88</v>
      </c>
      <c r="AW252" s="12" t="s">
        <v>3</v>
      </c>
      <c r="AX252" s="12" t="s">
        <v>86</v>
      </c>
      <c r="AY252" s="171" t="s">
        <v>121</v>
      </c>
    </row>
    <row r="253" spans="2:65" s="11" customFormat="1" ht="22.9" customHeight="1">
      <c r="B253" s="134"/>
      <c r="D253" s="135" t="s">
        <v>77</v>
      </c>
      <c r="E253" s="145" t="s">
        <v>328</v>
      </c>
      <c r="F253" s="145" t="s">
        <v>329</v>
      </c>
      <c r="I253" s="137"/>
      <c r="J253" s="146">
        <f>BK253</f>
        <v>0</v>
      </c>
      <c r="L253" s="134"/>
      <c r="M253" s="139"/>
      <c r="N253" s="140"/>
      <c r="O253" s="140"/>
      <c r="P253" s="141">
        <f>SUM(P254:P259)</f>
        <v>0</v>
      </c>
      <c r="Q253" s="140"/>
      <c r="R253" s="141">
        <f>SUM(R254:R259)</f>
        <v>0</v>
      </c>
      <c r="S253" s="140"/>
      <c r="T253" s="142">
        <f>SUM(T254:T259)</f>
        <v>0</v>
      </c>
      <c r="AR253" s="135" t="s">
        <v>88</v>
      </c>
      <c r="AT253" s="143" t="s">
        <v>77</v>
      </c>
      <c r="AU253" s="143" t="s">
        <v>86</v>
      </c>
      <c r="AY253" s="135" t="s">
        <v>121</v>
      </c>
      <c r="BK253" s="144">
        <f>SUM(BK254:BK259)</f>
        <v>0</v>
      </c>
    </row>
    <row r="254" spans="2:65" s="1" customFormat="1" ht="16.5" customHeight="1">
      <c r="B254" s="147"/>
      <c r="C254" s="148" t="s">
        <v>330</v>
      </c>
      <c r="D254" s="148" t="s">
        <v>124</v>
      </c>
      <c r="E254" s="149" t="s">
        <v>331</v>
      </c>
      <c r="F254" s="150" t="s">
        <v>332</v>
      </c>
      <c r="G254" s="151" t="s">
        <v>146</v>
      </c>
      <c r="H254" s="152">
        <v>859.90300000000002</v>
      </c>
      <c r="I254" s="153"/>
      <c r="J254" s="154">
        <f>ROUND(I254*H254,2)</f>
        <v>0</v>
      </c>
      <c r="K254" s="150" t="s">
        <v>1</v>
      </c>
      <c r="L254" s="32"/>
      <c r="M254" s="155" t="s">
        <v>1</v>
      </c>
      <c r="N254" s="156" t="s">
        <v>43</v>
      </c>
      <c r="O254" s="55"/>
      <c r="P254" s="157">
        <f>O254*H254</f>
        <v>0</v>
      </c>
      <c r="Q254" s="157">
        <v>0</v>
      </c>
      <c r="R254" s="157">
        <f>Q254*H254</f>
        <v>0</v>
      </c>
      <c r="S254" s="157">
        <v>0</v>
      </c>
      <c r="T254" s="158">
        <f>S254*H254</f>
        <v>0</v>
      </c>
      <c r="AR254" s="159" t="s">
        <v>147</v>
      </c>
      <c r="AT254" s="159" t="s">
        <v>124</v>
      </c>
      <c r="AU254" s="159" t="s">
        <v>88</v>
      </c>
      <c r="AY254" s="17" t="s">
        <v>121</v>
      </c>
      <c r="BE254" s="160">
        <f>IF(N254="základní",J254,0)</f>
        <v>0</v>
      </c>
      <c r="BF254" s="160">
        <f>IF(N254="snížená",J254,0)</f>
        <v>0</v>
      </c>
      <c r="BG254" s="160">
        <f>IF(N254="zákl. přenesená",J254,0)</f>
        <v>0</v>
      </c>
      <c r="BH254" s="160">
        <f>IF(N254="sníž. přenesená",J254,0)</f>
        <v>0</v>
      </c>
      <c r="BI254" s="160">
        <f>IF(N254="nulová",J254,0)</f>
        <v>0</v>
      </c>
      <c r="BJ254" s="17" t="s">
        <v>86</v>
      </c>
      <c r="BK254" s="160">
        <f>ROUND(I254*H254,2)</f>
        <v>0</v>
      </c>
      <c r="BL254" s="17" t="s">
        <v>147</v>
      </c>
      <c r="BM254" s="159" t="s">
        <v>333</v>
      </c>
    </row>
    <row r="255" spans="2:65" s="1" customFormat="1">
      <c r="B255" s="32"/>
      <c r="D255" s="161" t="s">
        <v>131</v>
      </c>
      <c r="F255" s="162" t="s">
        <v>334</v>
      </c>
      <c r="I255" s="87"/>
      <c r="L255" s="32"/>
      <c r="M255" s="163"/>
      <c r="N255" s="55"/>
      <c r="O255" s="55"/>
      <c r="P255" s="55"/>
      <c r="Q255" s="55"/>
      <c r="R255" s="55"/>
      <c r="S255" s="55"/>
      <c r="T255" s="56"/>
      <c r="AT255" s="17" t="s">
        <v>131</v>
      </c>
      <c r="AU255" s="17" t="s">
        <v>88</v>
      </c>
    </row>
    <row r="256" spans="2:65" s="1" customFormat="1" ht="19.5">
      <c r="B256" s="32"/>
      <c r="D256" s="161" t="s">
        <v>325</v>
      </c>
      <c r="F256" s="206" t="s">
        <v>335</v>
      </c>
      <c r="I256" s="87"/>
      <c r="L256" s="32"/>
      <c r="M256" s="163"/>
      <c r="N256" s="55"/>
      <c r="O256" s="55"/>
      <c r="P256" s="55"/>
      <c r="Q256" s="55"/>
      <c r="R256" s="55"/>
      <c r="S256" s="55"/>
      <c r="T256" s="56"/>
      <c r="AT256" s="17" t="s">
        <v>325</v>
      </c>
      <c r="AU256" s="17" t="s">
        <v>88</v>
      </c>
    </row>
    <row r="257" spans="2:65" s="12" customFormat="1">
      <c r="B257" s="164"/>
      <c r="D257" s="161" t="s">
        <v>137</v>
      </c>
      <c r="E257" s="171" t="s">
        <v>1</v>
      </c>
      <c r="F257" s="165" t="s">
        <v>336</v>
      </c>
      <c r="H257" s="166">
        <v>818.95500000000004</v>
      </c>
      <c r="I257" s="167"/>
      <c r="L257" s="164"/>
      <c r="M257" s="168"/>
      <c r="N257" s="169"/>
      <c r="O257" s="169"/>
      <c r="P257" s="169"/>
      <c r="Q257" s="169"/>
      <c r="R257" s="169"/>
      <c r="S257" s="169"/>
      <c r="T257" s="170"/>
      <c r="AT257" s="171" t="s">
        <v>137</v>
      </c>
      <c r="AU257" s="171" t="s">
        <v>88</v>
      </c>
      <c r="AV257" s="12" t="s">
        <v>88</v>
      </c>
      <c r="AW257" s="12" t="s">
        <v>32</v>
      </c>
      <c r="AX257" s="12" t="s">
        <v>78</v>
      </c>
      <c r="AY257" s="171" t="s">
        <v>121</v>
      </c>
    </row>
    <row r="258" spans="2:65" s="12" customFormat="1">
      <c r="B258" s="164"/>
      <c r="D258" s="161" t="s">
        <v>137</v>
      </c>
      <c r="E258" s="171" t="s">
        <v>1</v>
      </c>
      <c r="F258" s="165" t="s">
        <v>337</v>
      </c>
      <c r="H258" s="166">
        <v>40.948</v>
      </c>
      <c r="I258" s="167"/>
      <c r="L258" s="164"/>
      <c r="M258" s="168"/>
      <c r="N258" s="169"/>
      <c r="O258" s="169"/>
      <c r="P258" s="169"/>
      <c r="Q258" s="169"/>
      <c r="R258" s="169"/>
      <c r="S258" s="169"/>
      <c r="T258" s="170"/>
      <c r="AT258" s="171" t="s">
        <v>137</v>
      </c>
      <c r="AU258" s="171" t="s">
        <v>88</v>
      </c>
      <c r="AV258" s="12" t="s">
        <v>88</v>
      </c>
      <c r="AW258" s="12" t="s">
        <v>32</v>
      </c>
      <c r="AX258" s="12" t="s">
        <v>78</v>
      </c>
      <c r="AY258" s="171" t="s">
        <v>121</v>
      </c>
    </row>
    <row r="259" spans="2:65" s="13" customFormat="1">
      <c r="B259" s="172"/>
      <c r="D259" s="161" t="s">
        <v>137</v>
      </c>
      <c r="E259" s="173" t="s">
        <v>1</v>
      </c>
      <c r="F259" s="174" t="s">
        <v>153</v>
      </c>
      <c r="H259" s="175">
        <v>859.90300000000002</v>
      </c>
      <c r="I259" s="176"/>
      <c r="L259" s="172"/>
      <c r="M259" s="177"/>
      <c r="N259" s="178"/>
      <c r="O259" s="178"/>
      <c r="P259" s="178"/>
      <c r="Q259" s="178"/>
      <c r="R259" s="178"/>
      <c r="S259" s="178"/>
      <c r="T259" s="179"/>
      <c r="AT259" s="173" t="s">
        <v>137</v>
      </c>
      <c r="AU259" s="173" t="s">
        <v>88</v>
      </c>
      <c r="AV259" s="13" t="s">
        <v>129</v>
      </c>
      <c r="AW259" s="13" t="s">
        <v>32</v>
      </c>
      <c r="AX259" s="13" t="s">
        <v>86</v>
      </c>
      <c r="AY259" s="173" t="s">
        <v>121</v>
      </c>
    </row>
    <row r="260" spans="2:65" s="11" customFormat="1" ht="25.9" customHeight="1">
      <c r="B260" s="134"/>
      <c r="D260" s="135" t="s">
        <v>77</v>
      </c>
      <c r="E260" s="136" t="s">
        <v>338</v>
      </c>
      <c r="F260" s="136" t="s">
        <v>339</v>
      </c>
      <c r="I260" s="137"/>
      <c r="J260" s="138">
        <f>BK260</f>
        <v>0</v>
      </c>
      <c r="L260" s="134"/>
      <c r="M260" s="139"/>
      <c r="N260" s="140"/>
      <c r="O260" s="140"/>
      <c r="P260" s="141">
        <f>P261</f>
        <v>0</v>
      </c>
      <c r="Q260" s="140"/>
      <c r="R260" s="141">
        <f>R261</f>
        <v>0</v>
      </c>
      <c r="S260" s="140"/>
      <c r="T260" s="142">
        <f>T261</f>
        <v>0</v>
      </c>
      <c r="AR260" s="135" t="s">
        <v>159</v>
      </c>
      <c r="AT260" s="143" t="s">
        <v>77</v>
      </c>
      <c r="AU260" s="143" t="s">
        <v>78</v>
      </c>
      <c r="AY260" s="135" t="s">
        <v>121</v>
      </c>
      <c r="BK260" s="144">
        <f>BK261</f>
        <v>0</v>
      </c>
    </row>
    <row r="261" spans="2:65" s="11" customFormat="1" ht="22.9" customHeight="1">
      <c r="B261" s="134"/>
      <c r="D261" s="135" t="s">
        <v>77</v>
      </c>
      <c r="E261" s="145" t="s">
        <v>340</v>
      </c>
      <c r="F261" s="145" t="s">
        <v>341</v>
      </c>
      <c r="I261" s="137"/>
      <c r="J261" s="146">
        <f>BK261</f>
        <v>0</v>
      </c>
      <c r="L261" s="134"/>
      <c r="M261" s="139"/>
      <c r="N261" s="140"/>
      <c r="O261" s="140"/>
      <c r="P261" s="141">
        <f>SUM(P262:P263)</f>
        <v>0</v>
      </c>
      <c r="Q261" s="140"/>
      <c r="R261" s="141">
        <f>SUM(R262:R263)</f>
        <v>0</v>
      </c>
      <c r="S261" s="140"/>
      <c r="T261" s="142">
        <f>SUM(T262:T263)</f>
        <v>0</v>
      </c>
      <c r="AR261" s="135" t="s">
        <v>159</v>
      </c>
      <c r="AT261" s="143" t="s">
        <v>77</v>
      </c>
      <c r="AU261" s="143" t="s">
        <v>86</v>
      </c>
      <c r="AY261" s="135" t="s">
        <v>121</v>
      </c>
      <c r="BK261" s="144">
        <f>SUM(BK262:BK263)</f>
        <v>0</v>
      </c>
    </row>
    <row r="262" spans="2:65" s="1" customFormat="1" ht="16.5" customHeight="1">
      <c r="B262" s="147"/>
      <c r="C262" s="148" t="s">
        <v>342</v>
      </c>
      <c r="D262" s="148" t="s">
        <v>124</v>
      </c>
      <c r="E262" s="149" t="s">
        <v>343</v>
      </c>
      <c r="F262" s="150" t="s">
        <v>344</v>
      </c>
      <c r="G262" s="151" t="s">
        <v>345</v>
      </c>
      <c r="H262" s="152">
        <v>1</v>
      </c>
      <c r="I262" s="153"/>
      <c r="J262" s="154">
        <f>ROUND(I262*H262,2)</f>
        <v>0</v>
      </c>
      <c r="K262" s="150" t="s">
        <v>128</v>
      </c>
      <c r="L262" s="32"/>
      <c r="M262" s="155" t="s">
        <v>1</v>
      </c>
      <c r="N262" s="156" t="s">
        <v>43</v>
      </c>
      <c r="O262" s="55"/>
      <c r="P262" s="157">
        <f>O262*H262</f>
        <v>0</v>
      </c>
      <c r="Q262" s="157">
        <v>0</v>
      </c>
      <c r="R262" s="157">
        <f>Q262*H262</f>
        <v>0</v>
      </c>
      <c r="S262" s="157">
        <v>0</v>
      </c>
      <c r="T262" s="158">
        <f>S262*H262</f>
        <v>0</v>
      </c>
      <c r="AR262" s="159" t="s">
        <v>346</v>
      </c>
      <c r="AT262" s="159" t="s">
        <v>124</v>
      </c>
      <c r="AU262" s="159" t="s">
        <v>88</v>
      </c>
      <c r="AY262" s="17" t="s">
        <v>121</v>
      </c>
      <c r="BE262" s="160">
        <f>IF(N262="základní",J262,0)</f>
        <v>0</v>
      </c>
      <c r="BF262" s="160">
        <f>IF(N262="snížená",J262,0)</f>
        <v>0</v>
      </c>
      <c r="BG262" s="160">
        <f>IF(N262="zákl. přenesená",J262,0)</f>
        <v>0</v>
      </c>
      <c r="BH262" s="160">
        <f>IF(N262="sníž. přenesená",J262,0)</f>
        <v>0</v>
      </c>
      <c r="BI262" s="160">
        <f>IF(N262="nulová",J262,0)</f>
        <v>0</v>
      </c>
      <c r="BJ262" s="17" t="s">
        <v>86</v>
      </c>
      <c r="BK262" s="160">
        <f>ROUND(I262*H262,2)</f>
        <v>0</v>
      </c>
      <c r="BL262" s="17" t="s">
        <v>346</v>
      </c>
      <c r="BM262" s="159" t="s">
        <v>347</v>
      </c>
    </row>
    <row r="263" spans="2:65" s="1" customFormat="1">
      <c r="B263" s="32"/>
      <c r="D263" s="161" t="s">
        <v>131</v>
      </c>
      <c r="F263" s="162" t="s">
        <v>344</v>
      </c>
      <c r="I263" s="87"/>
      <c r="L263" s="32"/>
      <c r="M263" s="207"/>
      <c r="N263" s="208"/>
      <c r="O263" s="208"/>
      <c r="P263" s="208"/>
      <c r="Q263" s="208"/>
      <c r="R263" s="208"/>
      <c r="S263" s="208"/>
      <c r="T263" s="209"/>
      <c r="AT263" s="17" t="s">
        <v>131</v>
      </c>
      <c r="AU263" s="17" t="s">
        <v>88</v>
      </c>
    </row>
    <row r="264" spans="2:65" s="1" customFormat="1" ht="6.95" customHeight="1">
      <c r="B264" s="44"/>
      <c r="C264" s="45"/>
      <c r="D264" s="45"/>
      <c r="E264" s="45"/>
      <c r="F264" s="45"/>
      <c r="G264" s="45"/>
      <c r="H264" s="45"/>
      <c r="I264" s="108"/>
      <c r="J264" s="45"/>
      <c r="K264" s="45"/>
      <c r="L264" s="32"/>
    </row>
  </sheetData>
  <autoFilter ref="C124:K263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DZS 01.01 - rozpočet</vt:lpstr>
      <vt:lpstr>'DZS 01.01 - rozpočet'!Názvy_tisku</vt:lpstr>
      <vt:lpstr>'Rekapitulace stavby'!Názvy_tisku</vt:lpstr>
      <vt:lpstr>'DZS 01.01 - rozpočet'!Oblast_tisku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Toman</dc:creator>
  <cp:lastModifiedBy>HP</cp:lastModifiedBy>
  <dcterms:created xsi:type="dcterms:W3CDTF">2020-07-07T10:37:38Z</dcterms:created>
  <dcterms:modified xsi:type="dcterms:W3CDTF">2020-07-23T09:09:36Z</dcterms:modified>
</cp:coreProperties>
</file>